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SYNTHESE" sheetId="1" r:id="rId1"/>
    <sheet name="RKI09" sheetId="2" r:id="rId2"/>
    <sheet name="RMP07" sheetId="3" r:id="rId3"/>
    <sheet name="RCABL" sheetId="4" r:id="rId4"/>
    <sheet name="REQ08" sheetId="5" r:id="rId5"/>
    <sheet name="REQ09" sheetId="6" r:id="rId6"/>
    <sheet name="REQ10" sheetId="7" r:id="rId7"/>
    <sheet name="RMA08" sheetId="8" r:id="rId8"/>
  </sheets>
  <definedNames>
    <definedName name="_xlnm.Print_Area" localSheetId="3">'RCABL'!$A$1:$J$50</definedName>
    <definedName name="_xlnm.Print_Area" localSheetId="4">'REQ08'!$A$1:$K$29</definedName>
    <definedName name="_xlnm.Print_Area" localSheetId="1">'RKI09'!$A$1:$I$22</definedName>
    <definedName name="_xlnm.Print_Area" localSheetId="7">'RMA08'!$A$1:$K$23</definedName>
    <definedName name="_xlnm.Print_Area" localSheetId="0">'SYNTHESE'!$A$1:$K$16</definedName>
  </definedNames>
  <calcPr fullCalcOnLoad="1"/>
</workbook>
</file>

<file path=xl/sharedStrings.xml><?xml version="1.0" encoding="utf-8"?>
<sst xmlns="http://schemas.openxmlformats.org/spreadsheetml/2006/main" count="556" uniqueCount="183">
  <si>
    <t>A2</t>
  </si>
  <si>
    <t>J1</t>
  </si>
  <si>
    <t>ZD</t>
  </si>
  <si>
    <t>DEPENSES</t>
  </si>
  <si>
    <t>LYCEE BEL AIR</t>
  </si>
  <si>
    <t>C/</t>
  </si>
  <si>
    <t>INTITULE</t>
  </si>
  <si>
    <t>44122</t>
  </si>
  <si>
    <t>COMPTA GENE</t>
  </si>
  <si>
    <t>COMPTA BUDG</t>
  </si>
  <si>
    <t>code de gestion</t>
  </si>
  <si>
    <t>chap  C/</t>
  </si>
  <si>
    <t>dépenses</t>
  </si>
  <si>
    <t>DGF</t>
  </si>
  <si>
    <t>S GEN</t>
  </si>
  <si>
    <t>DGF RA - transport piscine</t>
  </si>
  <si>
    <t>RECETTES</t>
  </si>
  <si>
    <t>C</t>
  </si>
  <si>
    <t>D</t>
  </si>
  <si>
    <t>BE</t>
  </si>
  <si>
    <t>OR</t>
  </si>
  <si>
    <t xml:space="preserve">SUBVENTIONS   REGION </t>
  </si>
  <si>
    <t>report CF
+</t>
  </si>
  <si>
    <t xml:space="preserve">enc exercice
+ </t>
  </si>
  <si>
    <t>or
-</t>
  </si>
  <si>
    <t xml:space="preserve">à reporter CF
 = </t>
  </si>
  <si>
    <t>REQ08</t>
  </si>
  <si>
    <t>RMA08</t>
  </si>
  <si>
    <t>j1</t>
  </si>
  <si>
    <t>total enc</t>
  </si>
  <si>
    <t>totaux</t>
  </si>
  <si>
    <t>c/4412814</t>
  </si>
  <si>
    <t>CH</t>
  </si>
  <si>
    <t>CR OUVERTS</t>
  </si>
  <si>
    <t>MDTS</t>
  </si>
  <si>
    <t>REC AUT</t>
  </si>
  <si>
    <t>EQUIPEMENT 2009</t>
  </si>
  <si>
    <t>ZR</t>
  </si>
  <si>
    <t>6.</t>
  </si>
  <si>
    <t>D.</t>
  </si>
  <si>
    <t>REQ09</t>
  </si>
  <si>
    <t>FE</t>
  </si>
  <si>
    <t>RCABL</t>
  </si>
  <si>
    <t>CABLAGE INFORMATIQUE</t>
  </si>
  <si>
    <t>montant</t>
  </si>
  <si>
    <t>CABLAGE INFORMAT 09</t>
  </si>
  <si>
    <t>FE 3</t>
  </si>
  <si>
    <t>DGF  - FE12</t>
  </si>
  <si>
    <t>cr ouverts</t>
  </si>
  <si>
    <t>S/TOTAL DGF</t>
  </si>
  <si>
    <t>EQUIPEMENT 2008</t>
  </si>
  <si>
    <t>RPI09</t>
  </si>
  <si>
    <t>FQE</t>
  </si>
  <si>
    <t>or</t>
  </si>
  <si>
    <t>rec autorisées</t>
  </si>
  <si>
    <t>BUDGET 08</t>
  </si>
  <si>
    <t>COMPTA GENE 08</t>
  </si>
  <si>
    <t>COMPTA GENE 09</t>
  </si>
  <si>
    <t>BUDGET 09</t>
  </si>
  <si>
    <t>virements internes, remb
-</t>
  </si>
  <si>
    <t>c/44128RCABL</t>
  </si>
  <si>
    <t>MAPA 09-01</t>
  </si>
  <si>
    <t>BTBELEC</t>
  </si>
  <si>
    <t>Marché initial</t>
  </si>
  <si>
    <t>HT</t>
  </si>
  <si>
    <t>TTC</t>
  </si>
  <si>
    <t>travux suppl.</t>
  </si>
  <si>
    <t>total trvx</t>
  </si>
  <si>
    <t>REGION - convention TIC/20090144 du 2/3/09</t>
  </si>
  <si>
    <t>total subv</t>
  </si>
  <si>
    <t>Mission AMO</t>
  </si>
  <si>
    <t>TRAVAUX</t>
  </si>
  <si>
    <t>Trvx supl en % du marché initial</t>
  </si>
  <si>
    <t>AMCI</t>
  </si>
  <si>
    <t>MAPA 08-01</t>
  </si>
  <si>
    <t>marché</t>
  </si>
  <si>
    <t>mdt 249</t>
  </si>
  <si>
    <t>C 615 RCABL</t>
  </si>
  <si>
    <t>mdts+eng</t>
  </si>
  <si>
    <t>FEDER - progr.opérationnel FEDER 2007-2013</t>
  </si>
  <si>
    <t>mdt 325</t>
  </si>
  <si>
    <t>RKI09</t>
  </si>
  <si>
    <t>c/44128RKI09</t>
  </si>
  <si>
    <t>J1 6. RKI09</t>
  </si>
  <si>
    <t>J1 74428 RKI09</t>
  </si>
  <si>
    <t>(subv - marchés)</t>
  </si>
  <si>
    <t>II MARCHES CONCLUS</t>
  </si>
  <si>
    <t>III SUIVI BUDGETAIRE ET COMPTABLE</t>
  </si>
  <si>
    <t>disponible sur subv.notifiée</t>
  </si>
  <si>
    <t>V SITUATION FOURNISSEURS</t>
  </si>
  <si>
    <t>prévu TTC</t>
  </si>
  <si>
    <t>BTB ELEC</t>
  </si>
  <si>
    <t>total b</t>
  </si>
  <si>
    <t>total a</t>
  </si>
  <si>
    <t>reste à réaliser a-b</t>
  </si>
  <si>
    <t>COMPTA BUDGETAIRE  09</t>
  </si>
  <si>
    <t>744 74428</t>
  </si>
  <si>
    <t>744 74461</t>
  </si>
  <si>
    <t>notifiées</t>
  </si>
  <si>
    <t>encaissées</t>
  </si>
  <si>
    <t>I FINANCEMENT</t>
  </si>
  <si>
    <t>subventions</t>
  </si>
  <si>
    <t>FOURNISSEURS</t>
  </si>
  <si>
    <t>r. à recouvrer</t>
  </si>
  <si>
    <t>total depenses prévues</t>
  </si>
  <si>
    <t>BILAN ENTREE</t>
  </si>
  <si>
    <t>travaux suppl.</t>
  </si>
  <si>
    <t>TVA sur marchés conclus</t>
  </si>
  <si>
    <t>La TVA ne doit pas dépasser le montant figurant sur la notif région, soit</t>
  </si>
  <si>
    <t>REGION - arrêté DIREM1/20091118 du 9/10/09</t>
  </si>
  <si>
    <r>
      <t xml:space="preserve">bilan à rendre </t>
    </r>
    <r>
      <rPr>
        <b/>
        <sz val="14"/>
        <rFont val="Arial"/>
        <family val="2"/>
      </rPr>
      <t>30 septembre 2010</t>
    </r>
  </si>
  <si>
    <t>devis</t>
  </si>
  <si>
    <t>NOTIF REGION 09 du 22/11/2007</t>
  </si>
  <si>
    <t>bilan à rendre le 30/10/09</t>
  </si>
  <si>
    <t xml:space="preserve">REGION - arrêté DIREM1/20090251 du </t>
  </si>
  <si>
    <t xml:space="preserve">durée de la convention </t>
  </si>
  <si>
    <t>2 ans</t>
  </si>
  <si>
    <t>bilan à rendre le</t>
  </si>
  <si>
    <t xml:space="preserve">REGION - arrêté DIREM1/20080470 du </t>
  </si>
  <si>
    <t>C/44128REQ09</t>
  </si>
  <si>
    <t>equipement 2010</t>
  </si>
  <si>
    <t xml:space="preserve">REGION - arrêté DIREM1/2010………….. du </t>
  </si>
  <si>
    <t>3 ANS</t>
  </si>
  <si>
    <t>SG/J1</t>
  </si>
  <si>
    <t>441 28 RKI09</t>
  </si>
  <si>
    <t>441 28 REQ09</t>
  </si>
  <si>
    <t>6. REQ08</t>
  </si>
  <si>
    <t>6. REQ09</t>
  </si>
  <si>
    <t>COMPTA GENE 10</t>
  </si>
  <si>
    <t>dgf fe 12</t>
  </si>
  <si>
    <t>VOYAGE PARIS 09 80%</t>
  </si>
  <si>
    <t>PAR09</t>
  </si>
  <si>
    <t>N3</t>
  </si>
  <si>
    <t>REGION - equipement 2008</t>
  </si>
  <si>
    <t>= à recouvrer</t>
  </si>
  <si>
    <t>C/4412897</t>
  </si>
  <si>
    <t>+ enc</t>
  </si>
  <si>
    <t>reliquat</t>
  </si>
  <si>
    <t>+ subv totale</t>
  </si>
  <si>
    <t>=reliquat</t>
  </si>
  <si>
    <t xml:space="preserve">reste a rec </t>
  </si>
  <si>
    <t>REGION - MAINTENANCE 2008</t>
  </si>
  <si>
    <t>REGION - equipement 2009</t>
  </si>
  <si>
    <t>KIOSQUES ORIENTATIONS 09</t>
  </si>
  <si>
    <t>REGION - kiosques orientation</t>
  </si>
  <si>
    <t>RMA10</t>
  </si>
  <si>
    <t>BUDGET 10</t>
  </si>
  <si>
    <t>MAINTENANCE 2010</t>
  </si>
  <si>
    <t>CF 10</t>
  </si>
  <si>
    <t>à rembourser par OP</t>
  </si>
  <si>
    <t>TRANSP PISCINE 10</t>
  </si>
  <si>
    <t>RPI10</t>
  </si>
  <si>
    <t>DGF COMPL 09 effectifs élèves</t>
  </si>
  <si>
    <t>VIR à 4664 -&gt; OP 2010 à faire fait</t>
  </si>
  <si>
    <t>ex.09</t>
  </si>
  <si>
    <t>EX. 10</t>
  </si>
  <si>
    <t>mdt 402</t>
  </si>
  <si>
    <t>RMP07</t>
  </si>
  <si>
    <t>REGION - equipement 2NDE MPI</t>
  </si>
  <si>
    <t xml:space="preserve">REGION - arrêté DIREM/2007/0531 du </t>
  </si>
  <si>
    <t>6. RMP07</t>
  </si>
  <si>
    <t>D. RMP07</t>
  </si>
  <si>
    <t>FE 41</t>
  </si>
  <si>
    <t>C/441281</t>
  </si>
  <si>
    <t xml:space="preserve">-    dep </t>
  </si>
  <si>
    <t>-mdts 07</t>
  </si>
  <si>
    <t>441 28 RMA10</t>
  </si>
  <si>
    <t>441 28 RCABL</t>
  </si>
  <si>
    <t>EQUIPEMENT 2NDE mpi</t>
  </si>
  <si>
    <t>mdt 59</t>
  </si>
  <si>
    <t>COMPTA BUDGETAIRE  10</t>
  </si>
  <si>
    <t>s/total ex.09</t>
  </si>
  <si>
    <t>s/total ex.10</t>
  </si>
  <si>
    <t>a) dépenses prévues</t>
  </si>
  <si>
    <t>b) dépenses réslisées</t>
  </si>
  <si>
    <t>SYNTHESE</t>
  </si>
  <si>
    <t xml:space="preserve">-mdts </t>
  </si>
  <si>
    <t>FE 59 (80%)</t>
  </si>
  <si>
    <t>COMPTA GENE 07</t>
  </si>
  <si>
    <t>BUDGET 07</t>
  </si>
  <si>
    <t>IV SYNTHESE financiere et budgetaire</t>
  </si>
  <si>
    <t>C/44128REQ10</t>
  </si>
  <si>
    <t>REQ10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</si>
</sst>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#,##0.000"/>
    <numFmt numFmtId="175" formatCode="0&quot;F&quot;;\ \-0&quot;F&quot;"/>
    <numFmt numFmtId="176" formatCode="[$-40C]dddd\ d\ mmmm\ yyyy"/>
    <numFmt numFmtId="177" formatCode="[$-40C]d\-mmm\-yy;@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i/>
      <u val="single"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6" fillId="0" borderId="4" xfId="0" applyNumberFormat="1" applyFont="1" applyBorder="1" applyAlignment="1" quotePrefix="1">
      <alignment horizontal="right"/>
    </xf>
    <xf numFmtId="4" fontId="6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4" fontId="0" fillId="0" borderId="3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4" fontId="0" fillId="0" borderId="6" xfId="0" applyNumberFormat="1" applyFont="1" applyBorder="1" applyAlignment="1" quotePrefix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 horizontal="left"/>
    </xf>
    <xf numFmtId="4" fontId="6" fillId="0" borderId="3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4" fontId="0" fillId="0" borderId="4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4" xfId="0" applyNumberFormat="1" applyFont="1" applyBorder="1" applyAlignment="1" quotePrefix="1">
      <alignment horizontal="righ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NumberFormat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4" fontId="4" fillId="0" borderId="3" xfId="0" applyNumberFormat="1" applyFont="1" applyBorder="1" applyAlignment="1" quotePrefix="1">
      <alignment horizontal="right"/>
    </xf>
    <xf numFmtId="4" fontId="0" fillId="0" borderId="3" xfId="0" applyNumberFormat="1" applyBorder="1" applyAlignment="1">
      <alignment horizontal="left"/>
    </xf>
    <xf numFmtId="4" fontId="7" fillId="0" borderId="3" xfId="0" applyNumberFormat="1" applyFont="1" applyFill="1" applyBorder="1" applyAlignment="1" quotePrefix="1">
      <alignment horizontal="right"/>
    </xf>
    <xf numFmtId="4" fontId="0" fillId="0" borderId="1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" fillId="0" borderId="4" xfId="0" applyNumberFormat="1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4" xfId="0" applyNumberFormat="1" applyFont="1" applyBorder="1" applyAlignment="1" quotePrefix="1">
      <alignment horizontal="right"/>
    </xf>
    <xf numFmtId="0" fontId="4" fillId="0" borderId="4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4" fontId="7" fillId="0" borderId="10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Font="1" applyBorder="1" applyAlignment="1" quotePrefix="1">
      <alignment horizontal="left"/>
    </xf>
    <xf numFmtId="4" fontId="0" fillId="0" borderId="8" xfId="0" applyNumberFormat="1" applyFont="1" applyBorder="1" applyAlignment="1" quotePrefix="1">
      <alignment horizontal="right"/>
    </xf>
    <xf numFmtId="4" fontId="0" fillId="0" borderId="14" xfId="0" applyNumberFormat="1" applyFont="1" applyBorder="1" applyAlignment="1" quotePrefix="1">
      <alignment horizontal="right"/>
    </xf>
    <xf numFmtId="0" fontId="4" fillId="0" borderId="6" xfId="0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4" fontId="7" fillId="0" borderId="6" xfId="0" applyNumberFormat="1" applyFont="1" applyFill="1" applyBorder="1" applyAlignment="1" quotePrefix="1">
      <alignment horizontal="right"/>
    </xf>
    <xf numFmtId="4" fontId="4" fillId="0" borderId="6" xfId="0" applyNumberFormat="1" applyFont="1" applyFill="1" applyBorder="1" applyAlignment="1" quotePrefix="1">
      <alignment horizontal="right"/>
    </xf>
    <xf numFmtId="4" fontId="4" fillId="0" borderId="1" xfId="0" applyNumberFormat="1" applyFont="1" applyBorder="1" applyAlignment="1" quotePrefix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4" fontId="0" fillId="0" borderId="4" xfId="0" applyNumberFormat="1" applyFont="1" applyBorder="1" applyAlignment="1" quotePrefix="1">
      <alignment horizontal="center" wrapText="1"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5" fillId="0" borderId="3" xfId="0" applyNumberFormat="1" applyFont="1" applyBorder="1" applyAlignment="1">
      <alignment/>
    </xf>
    <xf numFmtId="4" fontId="0" fillId="0" borderId="9" xfId="0" applyNumberFormat="1" applyBorder="1" applyAlignment="1" quotePrefix="1">
      <alignment/>
    </xf>
    <xf numFmtId="4" fontId="0" fillId="0" borderId="0" xfId="0" applyNumberFormat="1" applyBorder="1" applyAlignment="1" quotePrefix="1">
      <alignment/>
    </xf>
    <xf numFmtId="4" fontId="0" fillId="0" borderId="5" xfId="0" applyNumberFormat="1" applyFont="1" applyBorder="1" applyAlignment="1">
      <alignment horizontal="center"/>
    </xf>
    <xf numFmtId="4" fontId="0" fillId="0" borderId="6" xfId="0" applyNumberFormat="1" applyBorder="1" applyAlignment="1" quotePrefix="1">
      <alignment/>
    </xf>
    <xf numFmtId="4" fontId="0" fillId="0" borderId="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4" fontId="2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4" fontId="15" fillId="0" borderId="4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3" xfId="0" applyFill="1" applyBorder="1" applyAlignment="1">
      <alignment/>
    </xf>
    <xf numFmtId="4" fontId="0" fillId="0" borderId="3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0" xfId="0" applyNumberFormat="1" applyFont="1" applyBorder="1" applyAlignment="1" quotePrefix="1">
      <alignment horizontal="right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Border="1" applyAlignment="1" quotePrefix="1">
      <alignment horizontal="center"/>
    </xf>
    <xf numFmtId="4" fontId="0" fillId="0" borderId="6" xfId="0" applyNumberFormat="1" applyFont="1" applyBorder="1" applyAlignment="1">
      <alignment horizontal="left"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4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11" xfId="0" applyBorder="1" applyAlignment="1" quotePrefix="1">
      <alignment horizontal="center"/>
    </xf>
    <xf numFmtId="4" fontId="4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0" fillId="0" borderId="1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7" fillId="0" borderId="2" xfId="0" applyNumberFormat="1" applyFont="1" applyFill="1" applyBorder="1" applyAlignment="1" quotePrefix="1">
      <alignment horizontal="right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0" fillId="0" borderId="9" xfId="0" applyNumberFormat="1" applyBorder="1" applyAlignment="1">
      <alignment horizontal="right"/>
    </xf>
    <xf numFmtId="4" fontId="11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left"/>
    </xf>
    <xf numFmtId="0" fontId="4" fillId="0" borderId="13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left"/>
    </xf>
    <xf numFmtId="4" fontId="4" fillId="0" borderId="2" xfId="0" applyNumberFormat="1" applyFont="1" applyFill="1" applyBorder="1" applyAlignment="1" quotePrefix="1">
      <alignment horizontal="right"/>
    </xf>
    <xf numFmtId="4" fontId="18" fillId="0" borderId="3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80" zoomScaleNormal="50" zoomScaleSheetLayoutView="80" workbookViewId="0" topLeftCell="A1">
      <selection activeCell="G12" sqref="G12"/>
    </sheetView>
  </sheetViews>
  <sheetFormatPr defaultColWidth="11.421875" defaultRowHeight="12.75"/>
  <cols>
    <col min="1" max="1" width="24.7109375" style="0" customWidth="1"/>
    <col min="2" max="2" width="11.00390625" style="0" customWidth="1"/>
    <col min="3" max="3" width="8.57421875" style="20" customWidth="1"/>
    <col min="4" max="4" width="12.140625" style="20" customWidth="1"/>
    <col min="5" max="5" width="13.8515625" style="2" customWidth="1"/>
    <col min="6" max="6" width="14.00390625" style="0" customWidth="1"/>
    <col min="7" max="7" width="16.7109375" style="2" customWidth="1"/>
    <col min="8" max="8" width="15.421875" style="2" customWidth="1"/>
    <col min="9" max="9" width="12.421875" style="2" customWidth="1"/>
    <col min="10" max="10" width="15.00390625" style="2" customWidth="1"/>
    <col min="11" max="11" width="15.140625" style="2" customWidth="1"/>
    <col min="12" max="12" width="10.421875" style="0" customWidth="1"/>
    <col min="13" max="13" width="13.7109375" style="0" customWidth="1"/>
  </cols>
  <sheetData>
    <row r="1" spans="1:12" ht="19.5" customHeight="1">
      <c r="A1" s="28" t="s">
        <v>4</v>
      </c>
      <c r="B1" s="29"/>
      <c r="C1" s="30" t="s">
        <v>21</v>
      </c>
      <c r="D1" s="30"/>
      <c r="E1" s="30"/>
      <c r="F1" s="29"/>
      <c r="G1" s="30"/>
      <c r="H1" s="30"/>
      <c r="I1" s="30"/>
      <c r="J1" s="30"/>
      <c r="K1" s="31" t="s">
        <v>148</v>
      </c>
      <c r="L1" s="11"/>
    </row>
    <row r="2" spans="1:12" s="14" customFormat="1" ht="12.75" customHeight="1">
      <c r="A2" s="199" t="s">
        <v>6</v>
      </c>
      <c r="B2" s="201" t="s">
        <v>10</v>
      </c>
      <c r="C2" s="206" t="s">
        <v>9</v>
      </c>
      <c r="D2" s="207"/>
      <c r="E2" s="207"/>
      <c r="F2" s="203" t="s">
        <v>8</v>
      </c>
      <c r="G2" s="204"/>
      <c r="H2" s="204"/>
      <c r="I2" s="204"/>
      <c r="J2" s="204"/>
      <c r="K2" s="205"/>
      <c r="L2" s="11"/>
    </row>
    <row r="3" spans="1:13" s="4" customFormat="1" ht="48.75" customHeight="1">
      <c r="A3" s="200"/>
      <c r="B3" s="202"/>
      <c r="C3" s="18" t="s">
        <v>11</v>
      </c>
      <c r="D3" s="18" t="s">
        <v>48</v>
      </c>
      <c r="E3" s="18" t="s">
        <v>12</v>
      </c>
      <c r="F3" s="75" t="s">
        <v>5</v>
      </c>
      <c r="G3" s="42" t="s">
        <v>22</v>
      </c>
      <c r="H3" s="42" t="s">
        <v>23</v>
      </c>
      <c r="I3" s="115" t="s">
        <v>59</v>
      </c>
      <c r="J3" s="18" t="s">
        <v>24</v>
      </c>
      <c r="K3" s="18" t="s">
        <v>25</v>
      </c>
      <c r="L3" s="22" t="s">
        <v>46</v>
      </c>
      <c r="M3" s="34">
        <v>0</v>
      </c>
    </row>
    <row r="4" spans="1:13" s="15" customFormat="1" ht="22.5" customHeight="1">
      <c r="A4" s="84" t="s">
        <v>152</v>
      </c>
      <c r="B4" s="85"/>
      <c r="C4" s="86" t="s">
        <v>14</v>
      </c>
      <c r="D4" s="86"/>
      <c r="E4" s="87"/>
      <c r="F4" s="101">
        <v>44122</v>
      </c>
      <c r="G4" s="102"/>
      <c r="H4" s="102"/>
      <c r="I4" s="102"/>
      <c r="J4" s="103">
        <f>-E4</f>
        <v>0</v>
      </c>
      <c r="K4" s="113">
        <f>SUM(G4:J4)</f>
        <v>0</v>
      </c>
      <c r="L4" s="22" t="s">
        <v>129</v>
      </c>
      <c r="M4" s="34">
        <f>+H7</f>
        <v>0</v>
      </c>
    </row>
    <row r="5" spans="1:14" s="15" customFormat="1" ht="22.5" customHeight="1">
      <c r="A5" s="23" t="s">
        <v>13</v>
      </c>
      <c r="B5" s="24"/>
      <c r="C5" s="33" t="s">
        <v>123</v>
      </c>
      <c r="D5" s="33"/>
      <c r="E5" s="25"/>
      <c r="F5" s="81" t="s">
        <v>7</v>
      </c>
      <c r="G5" s="26"/>
      <c r="H5" s="26"/>
      <c r="I5" s="26"/>
      <c r="J5" s="27">
        <f>-E5</f>
        <v>0</v>
      </c>
      <c r="K5" s="112">
        <f>SUM(G5:J5)</f>
        <v>0</v>
      </c>
      <c r="L5" s="22" t="s">
        <v>47</v>
      </c>
      <c r="M5" s="34">
        <f>+H5</f>
        <v>0</v>
      </c>
      <c r="N5" s="46">
        <f>+M5-M4</f>
        <v>0</v>
      </c>
    </row>
    <row r="6" spans="1:14" s="15" customFormat="1" ht="22.5" customHeight="1">
      <c r="A6" s="23" t="s">
        <v>15</v>
      </c>
      <c r="B6" s="24" t="s">
        <v>51</v>
      </c>
      <c r="C6" s="172" t="s">
        <v>149</v>
      </c>
      <c r="D6" s="33"/>
      <c r="E6" s="25"/>
      <c r="F6" s="81" t="s">
        <v>7</v>
      </c>
      <c r="G6" s="26">
        <v>550</v>
      </c>
      <c r="H6" s="26"/>
      <c r="I6" s="26"/>
      <c r="J6" s="27">
        <f>-E6</f>
        <v>0</v>
      </c>
      <c r="K6" s="112">
        <f>SUM(G6:J6)</f>
        <v>550</v>
      </c>
      <c r="L6" s="19" t="s">
        <v>28</v>
      </c>
      <c r="M6" s="47"/>
      <c r="N6" s="41"/>
    </row>
    <row r="7" spans="1:14" s="41" customFormat="1" ht="22.5" customHeight="1">
      <c r="A7" s="104" t="s">
        <v>150</v>
      </c>
      <c r="B7" s="105" t="s">
        <v>151</v>
      </c>
      <c r="C7" s="106" t="s">
        <v>0</v>
      </c>
      <c r="D7" s="183">
        <f>+G7+H7</f>
        <v>0</v>
      </c>
      <c r="E7" s="107"/>
      <c r="F7" s="108">
        <v>44122</v>
      </c>
      <c r="G7" s="109"/>
      <c r="H7" s="110"/>
      <c r="I7" s="110"/>
      <c r="J7" s="111"/>
      <c r="K7" s="112">
        <f>SUM(G7:J7)</f>
        <v>0</v>
      </c>
      <c r="L7" s="43" t="s">
        <v>29</v>
      </c>
      <c r="M7" s="43">
        <f>SUM(M3:M6)</f>
        <v>0</v>
      </c>
      <c r="N7" s="7"/>
    </row>
    <row r="8" spans="1:15" s="7" customFormat="1" ht="22.5" customHeight="1">
      <c r="A8" s="8" t="s">
        <v>49</v>
      </c>
      <c r="B8" s="9"/>
      <c r="C8" s="32"/>
      <c r="D8" s="13"/>
      <c r="E8" s="13">
        <f>SUM(E4:E7)</f>
        <v>0</v>
      </c>
      <c r="F8" s="82">
        <v>44122</v>
      </c>
      <c r="G8" s="12">
        <f>SUM(G4:G7)</f>
        <v>550</v>
      </c>
      <c r="H8" s="12">
        <f>SUM(H4:H7)</f>
        <v>0</v>
      </c>
      <c r="I8" s="12">
        <f>SUM(I4:I7)</f>
        <v>0</v>
      </c>
      <c r="J8" s="12">
        <f>SUM(J4:J7)</f>
        <v>0</v>
      </c>
      <c r="K8" s="175">
        <f>SUM(G8:J8)</f>
        <v>550</v>
      </c>
      <c r="L8" s="45" t="s">
        <v>51</v>
      </c>
      <c r="M8" s="46">
        <f>+G6</f>
        <v>550</v>
      </c>
      <c r="N8" s="15" t="s">
        <v>153</v>
      </c>
      <c r="O8" s="114"/>
    </row>
    <row r="9" spans="1:12" s="247" customFormat="1" ht="22.5" customHeight="1">
      <c r="A9" s="238" t="s">
        <v>168</v>
      </c>
      <c r="B9" s="239" t="s">
        <v>157</v>
      </c>
      <c r="C9" s="240"/>
      <c r="D9" s="241"/>
      <c r="E9" s="242"/>
      <c r="F9" s="243">
        <v>441281</v>
      </c>
      <c r="G9" s="184">
        <f>-RMP07!B19</f>
        <v>-2362.7000000000007</v>
      </c>
      <c r="H9" s="244"/>
      <c r="I9" s="244"/>
      <c r="J9" s="92"/>
      <c r="K9" s="245">
        <f>SUM(G9:J9)</f>
        <v>-2362.7000000000007</v>
      </c>
      <c r="L9" s="246"/>
    </row>
    <row r="10" spans="1:12" s="10" customFormat="1" ht="22.5" customHeight="1">
      <c r="A10" s="16" t="s">
        <v>50</v>
      </c>
      <c r="B10" s="89" t="s">
        <v>26</v>
      </c>
      <c r="C10" s="90"/>
      <c r="D10" s="96"/>
      <c r="E10" s="91"/>
      <c r="F10" s="94">
        <v>4412897</v>
      </c>
      <c r="G10" s="95">
        <f>-REQ08!B25</f>
        <v>-10704.959999999995</v>
      </c>
      <c r="H10" s="92"/>
      <c r="I10" s="92"/>
      <c r="J10" s="76">
        <f>-E10</f>
        <v>0</v>
      </c>
      <c r="K10" s="245">
        <f>SUM(G10:J10)</f>
        <v>-10704.959999999995</v>
      </c>
      <c r="L10" s="88"/>
    </row>
    <row r="11" spans="1:12" s="10" customFormat="1" ht="22.5" customHeight="1">
      <c r="A11" s="16" t="s">
        <v>45</v>
      </c>
      <c r="B11" s="93" t="s">
        <v>42</v>
      </c>
      <c r="C11" s="90"/>
      <c r="D11" s="96"/>
      <c r="E11" s="91"/>
      <c r="F11" s="98" t="s">
        <v>167</v>
      </c>
      <c r="G11" s="95">
        <v>-100968.23</v>
      </c>
      <c r="H11" s="92"/>
      <c r="I11" s="92"/>
      <c r="J11" s="76">
        <f>-E11</f>
        <v>0</v>
      </c>
      <c r="K11" s="245">
        <f>SUM(G11:J11)</f>
        <v>-100968.23</v>
      </c>
      <c r="L11" s="88"/>
    </row>
    <row r="12" spans="1:12" s="10" customFormat="1" ht="22.5" customHeight="1">
      <c r="A12" s="16" t="s">
        <v>36</v>
      </c>
      <c r="B12" s="89" t="s">
        <v>40</v>
      </c>
      <c r="C12" s="90"/>
      <c r="D12" s="96"/>
      <c r="E12" s="91"/>
      <c r="F12" s="98" t="s">
        <v>125</v>
      </c>
      <c r="G12" s="95">
        <f>-REQ09!B15</f>
        <v>-870.4999999999927</v>
      </c>
      <c r="H12" s="92"/>
      <c r="I12" s="92"/>
      <c r="J12" s="76">
        <f>-E12</f>
        <v>0</v>
      </c>
      <c r="K12" s="245">
        <f>SUM(G12:J12)</f>
        <v>-870.4999999999927</v>
      </c>
      <c r="L12" s="88"/>
    </row>
    <row r="13" spans="1:11" s="248" customFormat="1" ht="22.5" customHeight="1">
      <c r="A13" s="36" t="s">
        <v>143</v>
      </c>
      <c r="B13" s="37" t="s">
        <v>81</v>
      </c>
      <c r="C13" s="38"/>
      <c r="D13" s="97"/>
      <c r="E13" s="39"/>
      <c r="F13" s="83" t="s">
        <v>124</v>
      </c>
      <c r="G13" s="40">
        <f>+RKI09!C18</f>
        <v>532.93</v>
      </c>
      <c r="H13" s="40"/>
      <c r="I13" s="40"/>
      <c r="J13" s="92">
        <f>-E13</f>
        <v>0</v>
      </c>
      <c r="K13" s="179">
        <f>SUM(G13:J13)</f>
        <v>532.93</v>
      </c>
    </row>
    <row r="14" spans="1:11" s="41" customFormat="1" ht="22.5" customHeight="1">
      <c r="A14" s="36" t="s">
        <v>130</v>
      </c>
      <c r="B14" s="37" t="s">
        <v>131</v>
      </c>
      <c r="C14" s="38" t="s">
        <v>132</v>
      </c>
      <c r="D14" s="97"/>
      <c r="E14" s="39"/>
      <c r="F14" s="83">
        <v>4682631</v>
      </c>
      <c r="G14" s="95">
        <v>-160</v>
      </c>
      <c r="H14" s="40"/>
      <c r="I14" s="40"/>
      <c r="J14" s="44">
        <f>-E14</f>
        <v>0</v>
      </c>
      <c r="K14" s="176">
        <f>SUM(G14:J14)</f>
        <v>-160</v>
      </c>
    </row>
    <row r="15" spans="1:11" s="41" customFormat="1" ht="22.5" customHeight="1">
      <c r="A15" s="36" t="s">
        <v>147</v>
      </c>
      <c r="B15" s="37" t="s">
        <v>145</v>
      </c>
      <c r="C15" s="38" t="s">
        <v>17</v>
      </c>
      <c r="D15" s="39">
        <v>60000</v>
      </c>
      <c r="E15" s="39"/>
      <c r="F15" s="83" t="s">
        <v>166</v>
      </c>
      <c r="G15" s="78"/>
      <c r="H15" s="40"/>
      <c r="I15" s="40"/>
      <c r="J15" s="44">
        <f>+E15</f>
        <v>0</v>
      </c>
      <c r="K15" s="175">
        <f>SUM(G15:J15)</f>
        <v>0</v>
      </c>
    </row>
    <row r="16" spans="1:11" ht="12.75">
      <c r="A16" s="180" t="s">
        <v>30</v>
      </c>
      <c r="B16" s="129"/>
      <c r="C16" s="62"/>
      <c r="D16" s="64">
        <f>SUM(D9:D15)</f>
        <v>60000</v>
      </c>
      <c r="E16" s="64">
        <f>SUM(E9:E15)</f>
        <v>0</v>
      </c>
      <c r="F16" s="180" t="s">
        <v>30</v>
      </c>
      <c r="G16" s="64">
        <f>SUM(G9:G15)</f>
        <v>-114533.45999999999</v>
      </c>
      <c r="H16" s="64">
        <f>SUM(H9:H15)</f>
        <v>0</v>
      </c>
      <c r="I16" s="64">
        <f>SUM(I9:I15)</f>
        <v>0</v>
      </c>
      <c r="J16" s="64">
        <f>SUM(J9:J15)</f>
        <v>0</v>
      </c>
      <c r="K16" s="64">
        <f>SUM(K9:K15)</f>
        <v>-114533.45999999999</v>
      </c>
    </row>
    <row r="17" ht="12.75">
      <c r="E17" s="2">
        <v>214301.37</v>
      </c>
    </row>
  </sheetData>
  <mergeCells count="4">
    <mergeCell ref="A2:A3"/>
    <mergeCell ref="B2:B3"/>
    <mergeCell ref="F2:K2"/>
    <mergeCell ref="C2:E2"/>
  </mergeCells>
  <printOptions/>
  <pageMargins left="0.31" right="0.51" top="0.34" bottom="0.28" header="0.2" footer="0.21"/>
  <pageSetup fitToHeight="3" fitToWidth="1" horizontalDpi="300" verticalDpi="300" orientation="landscape" paperSize="9" scale="86" r:id="rId1"/>
  <headerFooter alignWithMargins="0">
    <oddFooter>&amp;L&amp;F&amp;C&amp;A&amp;Rp.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60" workbookViewId="0" topLeftCell="A1">
      <selection activeCell="A19" sqref="A19:IV22"/>
    </sheetView>
  </sheetViews>
  <sheetFormatPr defaultColWidth="11.421875" defaultRowHeight="12.75"/>
  <cols>
    <col min="1" max="1" width="15.7109375" style="0" customWidth="1"/>
    <col min="2" max="2" width="11.57421875" style="0" bestFit="1" customWidth="1"/>
    <col min="3" max="3" width="12.28125" style="0" bestFit="1" customWidth="1"/>
    <col min="4" max="4" width="13.00390625" style="0" customWidth="1"/>
    <col min="5" max="5" width="13.7109375" style="0" customWidth="1"/>
    <col min="6" max="6" width="11.8515625" style="0" bestFit="1" customWidth="1"/>
    <col min="7" max="7" width="15.28125" style="0" customWidth="1"/>
    <col min="8" max="8" width="11.57421875" style="0" bestFit="1" customWidth="1"/>
    <col min="9" max="9" width="15.57421875" style="0" customWidth="1"/>
  </cols>
  <sheetData>
    <row r="1" spans="1:9" ht="19.5" customHeight="1">
      <c r="A1" s="1" t="s">
        <v>4</v>
      </c>
      <c r="B1" s="1"/>
      <c r="D1" s="132" t="s">
        <v>144</v>
      </c>
      <c r="E1" s="132"/>
      <c r="F1" s="132"/>
      <c r="G1" s="133"/>
      <c r="H1" s="133"/>
      <c r="I1" s="173" t="s">
        <v>81</v>
      </c>
    </row>
    <row r="2" spans="1:9" ht="19.5" customHeight="1">
      <c r="A2" s="1"/>
      <c r="B2" s="1"/>
      <c r="D2" s="1" t="s">
        <v>109</v>
      </c>
      <c r="H2" t="s">
        <v>44</v>
      </c>
      <c r="I2" s="1">
        <v>1800</v>
      </c>
    </row>
    <row r="3" spans="1:11" ht="19.5" customHeight="1">
      <c r="A3" s="52"/>
      <c r="B3" s="48"/>
      <c r="C3" s="48"/>
      <c r="D3" s="52" t="s">
        <v>110</v>
      </c>
      <c r="E3" s="52"/>
      <c r="F3" s="48"/>
      <c r="H3" s="48"/>
      <c r="I3" s="48"/>
      <c r="K3" s="166"/>
    </row>
    <row r="4" spans="1:9" ht="19.5" customHeight="1">
      <c r="A4" s="137"/>
      <c r="B4" s="1"/>
      <c r="C4" s="1"/>
      <c r="D4" s="1"/>
      <c r="E4" s="61"/>
      <c r="F4" s="1"/>
      <c r="G4" s="1"/>
      <c r="H4" s="2"/>
      <c r="I4" s="61"/>
    </row>
    <row r="5" spans="1:9" ht="19.5" customHeight="1">
      <c r="A5" s="208" t="s">
        <v>57</v>
      </c>
      <c r="B5" s="209"/>
      <c r="C5" s="209"/>
      <c r="D5" s="208" t="s">
        <v>58</v>
      </c>
      <c r="E5" s="209"/>
      <c r="F5" s="209"/>
      <c r="G5" s="209"/>
      <c r="H5" s="209"/>
      <c r="I5" s="210"/>
    </row>
    <row r="6" spans="1:9" ht="19.5" customHeight="1">
      <c r="A6" s="58" t="s">
        <v>82</v>
      </c>
      <c r="B6" s="59" t="s">
        <v>18</v>
      </c>
      <c r="C6" s="59" t="s">
        <v>17</v>
      </c>
      <c r="D6" s="54" t="s">
        <v>3</v>
      </c>
      <c r="E6" s="127" t="s">
        <v>48</v>
      </c>
      <c r="F6" s="163" t="s">
        <v>78</v>
      </c>
      <c r="G6" s="55" t="s">
        <v>16</v>
      </c>
      <c r="H6" s="125" t="s">
        <v>54</v>
      </c>
      <c r="I6" s="163" t="s">
        <v>53</v>
      </c>
    </row>
    <row r="7" spans="1:9" ht="19.5" customHeight="1">
      <c r="A7" s="5" t="s">
        <v>19</v>
      </c>
      <c r="B7" s="56"/>
      <c r="C7" s="56">
        <f>+E1</f>
        <v>0</v>
      </c>
      <c r="D7" s="5" t="s">
        <v>83</v>
      </c>
      <c r="E7" s="56">
        <f>+I2</f>
        <v>1800</v>
      </c>
      <c r="F7" s="56">
        <v>907.07</v>
      </c>
      <c r="G7" s="100" t="s">
        <v>84</v>
      </c>
      <c r="H7" s="124">
        <f>+I2</f>
        <v>1800</v>
      </c>
      <c r="I7" s="56">
        <f>+F7</f>
        <v>907.07</v>
      </c>
    </row>
    <row r="8" spans="1:9" ht="19.5" customHeight="1">
      <c r="A8" s="5" t="s">
        <v>177</v>
      </c>
      <c r="B8" s="56"/>
      <c r="C8" s="56">
        <v>1440</v>
      </c>
      <c r="D8" s="3"/>
      <c r="E8" s="56"/>
      <c r="F8" s="56"/>
      <c r="G8" s="122"/>
      <c r="H8" s="56"/>
      <c r="I8" s="56"/>
    </row>
    <row r="9" spans="1:9" ht="19.5" customHeight="1">
      <c r="A9" s="6" t="s">
        <v>20</v>
      </c>
      <c r="B9" s="57">
        <f>+I10</f>
        <v>907.07</v>
      </c>
      <c r="C9" s="57"/>
      <c r="D9" s="6"/>
      <c r="E9" s="57"/>
      <c r="F9" s="57"/>
      <c r="G9" s="50"/>
      <c r="H9" s="57"/>
      <c r="I9" s="57"/>
    </row>
    <row r="10" spans="1:9" ht="19.5" customHeight="1">
      <c r="A10" s="53" t="s">
        <v>30</v>
      </c>
      <c r="B10" s="120">
        <f>SUM(B7:B9)</f>
        <v>907.07</v>
      </c>
      <c r="C10" s="120">
        <f>SUM(C7:C9)</f>
        <v>1440</v>
      </c>
      <c r="D10" s="6" t="s">
        <v>30</v>
      </c>
      <c r="E10" s="57">
        <f>SUM(E7:E9)</f>
        <v>1800</v>
      </c>
      <c r="F10" s="57">
        <f>+F7+F9</f>
        <v>907.07</v>
      </c>
      <c r="G10" s="50"/>
      <c r="H10" s="57">
        <f>SUM(H7:H9)</f>
        <v>1800</v>
      </c>
      <c r="I10" s="57">
        <f>+I7+I9</f>
        <v>907.07</v>
      </c>
    </row>
    <row r="11" spans="1:9" ht="19.5" customHeight="1">
      <c r="A11" s="53" t="str">
        <f>IF(C10&gt;B10,"à reporter","à recouvrer")</f>
        <v>à reporter</v>
      </c>
      <c r="B11" s="167" t="str">
        <f>IF(B10&gt;C10,B10-C10,"  ")</f>
        <v>  </v>
      </c>
      <c r="C11" s="167">
        <f>IF(C10&gt;B10,C10-B10,"  ")</f>
        <v>532.93</v>
      </c>
      <c r="D11" s="6"/>
      <c r="E11" s="50"/>
      <c r="F11" s="50"/>
      <c r="G11" s="50"/>
      <c r="H11" s="50"/>
      <c r="I11" s="51"/>
    </row>
    <row r="12" spans="1:9" ht="19.5" customHeight="1">
      <c r="A12" s="208" t="s">
        <v>128</v>
      </c>
      <c r="B12" s="209"/>
      <c r="C12" s="209"/>
      <c r="D12" s="208" t="s">
        <v>146</v>
      </c>
      <c r="E12" s="209"/>
      <c r="F12" s="209"/>
      <c r="G12" s="209"/>
      <c r="H12" s="209"/>
      <c r="I12" s="210"/>
    </row>
    <row r="13" spans="1:9" ht="19.5" customHeight="1">
      <c r="A13" s="58" t="s">
        <v>82</v>
      </c>
      <c r="B13" s="59" t="s">
        <v>18</v>
      </c>
      <c r="C13" s="59" t="s">
        <v>17</v>
      </c>
      <c r="D13" s="54" t="s">
        <v>3</v>
      </c>
      <c r="E13" s="127" t="s">
        <v>48</v>
      </c>
      <c r="F13" s="163" t="s">
        <v>78</v>
      </c>
      <c r="G13" s="55" t="s">
        <v>16</v>
      </c>
      <c r="H13" s="125" t="s">
        <v>54</v>
      </c>
      <c r="I13" s="163" t="s">
        <v>53</v>
      </c>
    </row>
    <row r="14" spans="1:9" ht="19.5" customHeight="1">
      <c r="A14" s="5" t="s">
        <v>19</v>
      </c>
      <c r="B14" s="56" t="str">
        <f>+B11</f>
        <v>  </v>
      </c>
      <c r="C14" s="56">
        <f>+C11</f>
        <v>532.93</v>
      </c>
      <c r="D14" s="5" t="s">
        <v>83</v>
      </c>
      <c r="E14" s="56">
        <f>+H14</f>
        <v>1000</v>
      </c>
      <c r="F14" s="56"/>
      <c r="G14" s="100" t="s">
        <v>84</v>
      </c>
      <c r="H14" s="124">
        <v>1000</v>
      </c>
      <c r="I14" s="56">
        <v>0</v>
      </c>
    </row>
    <row r="15" spans="1:9" ht="19.5" customHeight="1">
      <c r="A15" s="5" t="s">
        <v>41</v>
      </c>
      <c r="B15" s="56"/>
      <c r="C15" s="56"/>
      <c r="D15" s="3"/>
      <c r="E15" s="56"/>
      <c r="F15" s="56"/>
      <c r="G15" s="122"/>
      <c r="H15" s="56"/>
      <c r="I15" s="56"/>
    </row>
    <row r="16" spans="1:9" ht="19.5" customHeight="1">
      <c r="A16" s="6" t="s">
        <v>20</v>
      </c>
      <c r="B16" s="57"/>
      <c r="C16" s="57"/>
      <c r="D16" s="6"/>
      <c r="E16" s="57"/>
      <c r="F16" s="57"/>
      <c r="G16" s="50"/>
      <c r="H16" s="57"/>
      <c r="I16" s="57"/>
    </row>
    <row r="17" spans="1:9" ht="19.5" customHeight="1">
      <c r="A17" s="53" t="s">
        <v>30</v>
      </c>
      <c r="B17" s="120">
        <f>SUM(B14:B16)</f>
        <v>0</v>
      </c>
      <c r="C17" s="120">
        <f>SUM(C14:C16)</f>
        <v>532.93</v>
      </c>
      <c r="D17" s="6" t="s">
        <v>30</v>
      </c>
      <c r="E17" s="57">
        <f>SUM(E14:E16)</f>
        <v>1000</v>
      </c>
      <c r="F17" s="57">
        <f>+F14+F16</f>
        <v>0</v>
      </c>
      <c r="G17" s="50"/>
      <c r="H17" s="57">
        <f>SUM(H14:H16)</f>
        <v>1000</v>
      </c>
      <c r="I17" s="57">
        <f>+I14+I16</f>
        <v>0</v>
      </c>
    </row>
    <row r="18" spans="1:9" ht="19.5" customHeight="1">
      <c r="A18" s="53" t="str">
        <f>IF(C17&gt;B17,"à reporter","à recouvrer")</f>
        <v>à reporter</v>
      </c>
      <c r="B18" s="167" t="str">
        <f>IF(B17&gt;C17,B17-C17,"  ")</f>
        <v>  </v>
      </c>
      <c r="C18" s="167">
        <f>IF(C17&gt;B17,C17-B17,"  ")</f>
        <v>532.93</v>
      </c>
      <c r="D18" s="6"/>
      <c r="E18" s="50"/>
      <c r="F18" s="50"/>
      <c r="G18" s="50"/>
      <c r="H18" s="50"/>
      <c r="I18" s="51"/>
    </row>
    <row r="20" ht="12.75">
      <c r="A20" s="228" t="s">
        <v>175</v>
      </c>
    </row>
    <row r="21" spans="1:9" ht="19.5" customHeight="1">
      <c r="A21" s="168" t="s">
        <v>140</v>
      </c>
      <c r="B21" s="169" t="s">
        <v>136</v>
      </c>
      <c r="C21" s="170">
        <f>+C8+C15</f>
        <v>1440</v>
      </c>
      <c r="D21" s="171" t="s">
        <v>164</v>
      </c>
      <c r="E21" s="79">
        <f>-F10-F17</f>
        <v>-907.07</v>
      </c>
      <c r="F21" s="171" t="s">
        <v>134</v>
      </c>
      <c r="G21" s="80">
        <f>+C21+E21</f>
        <v>532.93</v>
      </c>
      <c r="H21" s="48"/>
      <c r="I21" s="48"/>
    </row>
    <row r="22" spans="1:7" ht="19.5" customHeight="1">
      <c r="A22" s="141" t="s">
        <v>137</v>
      </c>
      <c r="B22" s="177" t="s">
        <v>138</v>
      </c>
      <c r="C22" s="50">
        <f>+I2</f>
        <v>1800</v>
      </c>
      <c r="D22" s="178" t="s">
        <v>176</v>
      </c>
      <c r="E22" s="50">
        <f>-F10</f>
        <v>-907.07</v>
      </c>
      <c r="F22" s="178" t="s">
        <v>139</v>
      </c>
      <c r="G22" s="51">
        <f>+C22+E22</f>
        <v>892.93</v>
      </c>
    </row>
  </sheetData>
  <mergeCells count="4">
    <mergeCell ref="A5:C5"/>
    <mergeCell ref="D5:I5"/>
    <mergeCell ref="A12:C12"/>
    <mergeCell ref="D12:I12"/>
  </mergeCells>
  <printOptions/>
  <pageMargins left="0.49" right="0.75" top="1" bottom="1" header="0.4921259845" footer="0.492125984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60" workbookViewId="0" topLeftCell="A1">
      <selection activeCell="B19" sqref="B19"/>
    </sheetView>
  </sheetViews>
  <sheetFormatPr defaultColWidth="11.421875" defaultRowHeight="12.75"/>
  <cols>
    <col min="1" max="1" width="13.28125" style="0" customWidth="1"/>
    <col min="4" max="4" width="11.57421875" style="0" customWidth="1"/>
    <col min="5" max="5" width="14.421875" style="0" customWidth="1"/>
    <col min="6" max="6" width="12.57421875" style="0" customWidth="1"/>
    <col min="8" max="8" width="8.7109375" style="0" customWidth="1"/>
    <col min="9" max="9" width="6.8515625" style="0" customWidth="1"/>
    <col min="11" max="11" width="11.8515625" style="0" bestFit="1" customWidth="1"/>
  </cols>
  <sheetData>
    <row r="1" spans="1:11" ht="19.5" customHeight="1">
      <c r="A1" s="1" t="s">
        <v>4</v>
      </c>
      <c r="B1" s="1"/>
      <c r="C1" s="1"/>
      <c r="D1" s="1"/>
      <c r="E1" s="1"/>
      <c r="F1" s="132" t="s">
        <v>158</v>
      </c>
      <c r="G1" s="132"/>
      <c r="H1" s="132"/>
      <c r="I1" s="133"/>
      <c r="J1" s="133"/>
      <c r="K1" s="173" t="s">
        <v>157</v>
      </c>
    </row>
    <row r="2" spans="1:11" ht="19.5" customHeight="1">
      <c r="A2" s="1"/>
      <c r="B2" s="1"/>
      <c r="C2" s="1"/>
      <c r="D2" s="1"/>
      <c r="E2" s="1"/>
      <c r="F2" s="1" t="s">
        <v>159</v>
      </c>
      <c r="K2" s="164">
        <v>39270</v>
      </c>
    </row>
    <row r="3" spans="1:11" ht="19.5" customHeight="1">
      <c r="A3" s="1"/>
      <c r="B3" s="1"/>
      <c r="C3" s="1"/>
      <c r="D3" s="1"/>
      <c r="E3" s="1"/>
      <c r="F3" s="52" t="s">
        <v>115</v>
      </c>
      <c r="H3" s="48" t="s">
        <v>116</v>
      </c>
      <c r="I3" t="s">
        <v>117</v>
      </c>
      <c r="J3" s="48"/>
      <c r="K3" s="165">
        <f>+K2+(365*2)-1</f>
        <v>39999</v>
      </c>
    </row>
    <row r="4" spans="1:11" ht="19.5" customHeight="1">
      <c r="A4" s="1"/>
      <c r="B4" s="1"/>
      <c r="C4" s="1"/>
      <c r="D4" s="1"/>
      <c r="E4" s="1"/>
      <c r="F4" t="s">
        <v>44</v>
      </c>
      <c r="K4" s="1">
        <v>12900</v>
      </c>
    </row>
    <row r="5" spans="1:11" ht="19.5" customHeight="1">
      <c r="A5" s="1"/>
      <c r="B5" s="1"/>
      <c r="C5" s="1"/>
      <c r="D5" s="1"/>
      <c r="E5" s="1"/>
      <c r="G5" s="1"/>
      <c r="K5" s="1"/>
    </row>
    <row r="6" spans="1:11" ht="19.5" customHeight="1">
      <c r="A6" s="208" t="s">
        <v>178</v>
      </c>
      <c r="B6" s="209"/>
      <c r="C6" s="209"/>
      <c r="D6" s="225" t="s">
        <v>179</v>
      </c>
      <c r="E6" s="226"/>
      <c r="F6" s="226"/>
      <c r="G6" s="226"/>
      <c r="H6" s="226"/>
      <c r="I6" s="226"/>
      <c r="J6" s="226"/>
      <c r="K6" s="226"/>
    </row>
    <row r="7" spans="1:11" ht="19.5" customHeight="1">
      <c r="A7" s="62" t="s">
        <v>163</v>
      </c>
      <c r="B7" s="60" t="s">
        <v>18</v>
      </c>
      <c r="C7" s="62" t="s">
        <v>17</v>
      </c>
      <c r="D7" s="60" t="s">
        <v>32</v>
      </c>
      <c r="E7" s="63" t="s">
        <v>5</v>
      </c>
      <c r="F7" s="77" t="s">
        <v>33</v>
      </c>
      <c r="G7" s="64" t="s">
        <v>34</v>
      </c>
      <c r="H7" s="65" t="s">
        <v>32</v>
      </c>
      <c r="I7" s="65" t="s">
        <v>5</v>
      </c>
      <c r="J7" s="77" t="s">
        <v>35</v>
      </c>
      <c r="K7" s="64" t="s">
        <v>20</v>
      </c>
    </row>
    <row r="8" spans="1:11" ht="19.5" customHeight="1">
      <c r="A8" s="56" t="s">
        <v>19</v>
      </c>
      <c r="B8" s="48"/>
      <c r="C8" s="56">
        <v>0</v>
      </c>
      <c r="D8" s="66" t="s">
        <v>1</v>
      </c>
      <c r="E8" s="68" t="s">
        <v>160</v>
      </c>
      <c r="F8" s="67">
        <f>+G8</f>
        <v>8602.7</v>
      </c>
      <c r="G8" s="67">
        <v>8602.7</v>
      </c>
      <c r="H8" s="68" t="s">
        <v>1</v>
      </c>
      <c r="I8" s="68">
        <v>74428</v>
      </c>
      <c r="J8" s="67">
        <f>+G8</f>
        <v>8602.7</v>
      </c>
      <c r="K8" s="67">
        <f>+G8</f>
        <v>8602.7</v>
      </c>
    </row>
    <row r="9" spans="1:11" ht="19.5" customHeight="1">
      <c r="A9" s="128" t="s">
        <v>20</v>
      </c>
      <c r="B9" s="48">
        <f>+K11</f>
        <v>12682.7</v>
      </c>
      <c r="C9" s="56"/>
      <c r="D9" s="48"/>
      <c r="E9" s="69"/>
      <c r="F9" s="56"/>
      <c r="G9" s="67"/>
      <c r="H9" s="69"/>
      <c r="I9" s="68"/>
      <c r="J9" s="56"/>
      <c r="K9" s="67"/>
    </row>
    <row r="10" spans="1:11" ht="19.5" customHeight="1">
      <c r="A10" s="161" t="s">
        <v>162</v>
      </c>
      <c r="B10" s="50"/>
      <c r="C10" s="57">
        <v>10320</v>
      </c>
      <c r="D10" s="70" t="s">
        <v>2</v>
      </c>
      <c r="E10" s="71" t="s">
        <v>161</v>
      </c>
      <c r="F10" s="57">
        <f>+G10</f>
        <v>4080</v>
      </c>
      <c r="G10" s="72">
        <v>4080</v>
      </c>
      <c r="H10" s="71" t="s">
        <v>37</v>
      </c>
      <c r="I10" s="74">
        <v>1312</v>
      </c>
      <c r="J10" s="57">
        <f>+G10</f>
        <v>4080</v>
      </c>
      <c r="K10" s="72">
        <f>+J10</f>
        <v>4080</v>
      </c>
    </row>
    <row r="11" spans="1:11" ht="19.5" customHeight="1">
      <c r="A11" s="53" t="s">
        <v>30</v>
      </c>
      <c r="B11" s="120">
        <f>SUM(B8:B10)</f>
        <v>12682.7</v>
      </c>
      <c r="C11" s="120">
        <f>SUM(C8:C10)</f>
        <v>10320</v>
      </c>
      <c r="D11" s="140" t="s">
        <v>30</v>
      </c>
      <c r="E11" s="119"/>
      <c r="F11" s="116">
        <f>SUM(F8:F10)</f>
        <v>12682.7</v>
      </c>
      <c r="G11" s="72">
        <f>SUM(G8:G10)</f>
        <v>12682.7</v>
      </c>
      <c r="H11" s="118" t="s">
        <v>30</v>
      </c>
      <c r="I11" s="119"/>
      <c r="J11" s="116">
        <f>SUM(J8:J10)</f>
        <v>12682.7</v>
      </c>
      <c r="K11" s="72">
        <f>SUM(K8:K10)</f>
        <v>12682.7</v>
      </c>
    </row>
    <row r="12" spans="1:3" ht="19.5" customHeight="1">
      <c r="A12" s="120" t="str">
        <f>IF(C11&gt;B11,"à reporter","à recouvrer")</f>
        <v>à recouvrer</v>
      </c>
      <c r="B12" s="120">
        <f>IF(B11&gt;C11,B11-C11,"  ")</f>
        <v>2362.7000000000007</v>
      </c>
      <c r="C12" s="120" t="str">
        <f>IF(C11&gt;B11,C11-B11,"  ")</f>
        <v>  </v>
      </c>
    </row>
    <row r="13" spans="1:11" ht="19.5" customHeight="1">
      <c r="A13" s="208" t="s">
        <v>56</v>
      </c>
      <c r="B13" s="209"/>
      <c r="C13" s="209"/>
      <c r="D13" s="225" t="s">
        <v>55</v>
      </c>
      <c r="E13" s="226"/>
      <c r="F13" s="226"/>
      <c r="G13" s="226"/>
      <c r="H13" s="226"/>
      <c r="I13" s="226"/>
      <c r="J13" s="226"/>
      <c r="K13" s="226"/>
    </row>
    <row r="14" spans="1:11" ht="19.5" customHeight="1">
      <c r="A14" s="62" t="s">
        <v>163</v>
      </c>
      <c r="B14" s="60" t="s">
        <v>18</v>
      </c>
      <c r="C14" s="62" t="s">
        <v>17</v>
      </c>
      <c r="D14" s="60" t="s">
        <v>32</v>
      </c>
      <c r="E14" s="63" t="s">
        <v>5</v>
      </c>
      <c r="F14" s="77" t="s">
        <v>33</v>
      </c>
      <c r="G14" s="64" t="s">
        <v>34</v>
      </c>
      <c r="H14" s="65" t="s">
        <v>32</v>
      </c>
      <c r="I14" s="65" t="s">
        <v>5</v>
      </c>
      <c r="J14" s="77" t="s">
        <v>35</v>
      </c>
      <c r="K14" s="64" t="s">
        <v>20</v>
      </c>
    </row>
    <row r="15" spans="1:11" ht="19.5" customHeight="1">
      <c r="A15" s="56" t="s">
        <v>19</v>
      </c>
      <c r="B15" s="56">
        <f>+B12</f>
        <v>2362.7000000000007</v>
      </c>
      <c r="C15" s="56" t="str">
        <f>+C12</f>
        <v>  </v>
      </c>
      <c r="D15" s="66" t="s">
        <v>0</v>
      </c>
      <c r="E15" s="68" t="s">
        <v>126</v>
      </c>
      <c r="F15" s="67"/>
      <c r="G15" s="67"/>
      <c r="H15" s="68">
        <v>744</v>
      </c>
      <c r="I15" s="68">
        <v>74428</v>
      </c>
      <c r="J15" s="67">
        <f>+F15</f>
        <v>0</v>
      </c>
      <c r="K15" s="67">
        <f>+G15</f>
        <v>0</v>
      </c>
    </row>
    <row r="16" spans="1:11" ht="19.5" customHeight="1">
      <c r="A16" s="128" t="s">
        <v>20</v>
      </c>
      <c r="B16" s="48">
        <f>+K18</f>
        <v>0</v>
      </c>
      <c r="C16" s="56"/>
      <c r="D16" s="48" t="s">
        <v>1</v>
      </c>
      <c r="E16" s="68" t="s">
        <v>126</v>
      </c>
      <c r="F16" s="56"/>
      <c r="G16" s="67"/>
      <c r="H16" s="69" t="s">
        <v>1</v>
      </c>
      <c r="I16" s="68">
        <v>74428</v>
      </c>
      <c r="J16" s="56">
        <f>+F16</f>
        <v>0</v>
      </c>
      <c r="K16" s="67">
        <f>+G16</f>
        <v>0</v>
      </c>
    </row>
    <row r="17" spans="1:11" ht="19.5" customHeight="1">
      <c r="A17" s="161" t="s">
        <v>41</v>
      </c>
      <c r="B17" s="50"/>
      <c r="C17" s="57"/>
      <c r="D17" s="70" t="s">
        <v>2</v>
      </c>
      <c r="E17" s="71" t="s">
        <v>39</v>
      </c>
      <c r="F17" s="57"/>
      <c r="G17" s="72"/>
      <c r="H17" s="71" t="s">
        <v>37</v>
      </c>
      <c r="I17" s="74">
        <v>1312</v>
      </c>
      <c r="J17" s="57">
        <f>+G17</f>
        <v>0</v>
      </c>
      <c r="K17" s="72">
        <f>+G17</f>
        <v>0</v>
      </c>
    </row>
    <row r="18" spans="1:11" ht="19.5" customHeight="1">
      <c r="A18" s="53" t="s">
        <v>30</v>
      </c>
      <c r="B18" s="120">
        <f>SUM(B15:B17)</f>
        <v>2362.7000000000007</v>
      </c>
      <c r="C18" s="120">
        <f>SUM(C15:C17)</f>
        <v>0</v>
      </c>
      <c r="D18" s="117" t="s">
        <v>30</v>
      </c>
      <c r="E18" s="230"/>
      <c r="F18" s="116">
        <f>SUM(F15:F17)</f>
        <v>0</v>
      </c>
      <c r="G18" s="64">
        <f>SUM(G15:G17)</f>
        <v>0</v>
      </c>
      <c r="H18" s="118" t="s">
        <v>30</v>
      </c>
      <c r="I18" s="119"/>
      <c r="J18" s="116">
        <f>SUM(J15:J17)</f>
        <v>0</v>
      </c>
      <c r="K18" s="64">
        <f>SUM(K15:K17)</f>
        <v>0</v>
      </c>
    </row>
    <row r="19" spans="1:11" ht="19.5" customHeight="1">
      <c r="A19" s="120" t="str">
        <f>IF(C18&gt;B18,"à reporter","à recouvrer")</f>
        <v>à recouvrer</v>
      </c>
      <c r="B19" s="120">
        <f>IF(B18&gt;C18,B18-C18,"  ")</f>
        <v>2362.7000000000007</v>
      </c>
      <c r="C19" s="120" t="str">
        <f>IF(C18&gt;B18,C18-B18,"  ")</f>
        <v>  </v>
      </c>
      <c r="D19" s="52"/>
      <c r="E19" s="69"/>
      <c r="F19" s="48"/>
      <c r="G19" s="73"/>
      <c r="H19" s="69"/>
      <c r="I19" s="69"/>
      <c r="J19" s="48"/>
      <c r="K19" s="73"/>
    </row>
    <row r="20" spans="4:6" ht="12.75">
      <c r="D20" s="52"/>
      <c r="E20" s="52"/>
      <c r="F20" s="52"/>
    </row>
    <row r="21" ht="12.75">
      <c r="A21" s="228" t="s">
        <v>175</v>
      </c>
    </row>
    <row r="22" spans="1:9" ht="19.5" customHeight="1">
      <c r="A22" s="168" t="s">
        <v>140</v>
      </c>
      <c r="B22" s="169" t="s">
        <v>136</v>
      </c>
      <c r="C22" s="170">
        <f>+C10</f>
        <v>10320</v>
      </c>
      <c r="D22" s="171" t="s">
        <v>164</v>
      </c>
      <c r="E22" s="79">
        <f>-G11</f>
        <v>-12682.7</v>
      </c>
      <c r="F22" s="171" t="s">
        <v>134</v>
      </c>
      <c r="G22" s="80">
        <f>+C22+E22</f>
        <v>-2362.7000000000007</v>
      </c>
      <c r="H22" s="48"/>
      <c r="I22" s="48"/>
    </row>
    <row r="23" spans="1:7" ht="19.5" customHeight="1">
      <c r="A23" s="141" t="s">
        <v>137</v>
      </c>
      <c r="B23" s="177" t="s">
        <v>138</v>
      </c>
      <c r="C23" s="50">
        <f>+K4</f>
        <v>12900</v>
      </c>
      <c r="D23" s="178" t="s">
        <v>165</v>
      </c>
      <c r="E23" s="50">
        <f>-G11-G18</f>
        <v>-12682.7</v>
      </c>
      <c r="F23" s="178" t="s">
        <v>139</v>
      </c>
      <c r="G23" s="51">
        <f>+C23+E23</f>
        <v>217.29999999999927</v>
      </c>
    </row>
  </sheetData>
  <mergeCells count="4">
    <mergeCell ref="A6:C6"/>
    <mergeCell ref="A13:C13"/>
    <mergeCell ref="D6:K6"/>
    <mergeCell ref="D13:K13"/>
  </mergeCells>
  <printOptions/>
  <pageMargins left="0.45" right="0.44" top="0.66" bottom="0.72" header="0.4921259845" footer="0.492125984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="60" workbookViewId="0" topLeftCell="A1">
      <selection activeCell="A30" sqref="A30"/>
    </sheetView>
  </sheetViews>
  <sheetFormatPr defaultColWidth="11.421875" defaultRowHeight="12.75"/>
  <cols>
    <col min="1" max="1" width="17.57421875" style="0" customWidth="1"/>
    <col min="2" max="2" width="13.28125" style="0" customWidth="1"/>
    <col min="3" max="3" width="12.28125" style="0" bestFit="1" customWidth="1"/>
    <col min="4" max="4" width="18.140625" style="0" customWidth="1"/>
    <col min="5" max="5" width="13.00390625" style="0" customWidth="1"/>
    <col min="6" max="6" width="14.8515625" style="0" customWidth="1"/>
    <col min="7" max="7" width="12.57421875" style="0" customWidth="1"/>
    <col min="8" max="8" width="12.7109375" style="0" customWidth="1"/>
    <col min="9" max="9" width="11.57421875" style="0" bestFit="1" customWidth="1"/>
    <col min="10" max="10" width="15.28125" style="0" customWidth="1"/>
  </cols>
  <sheetData>
    <row r="1" spans="1:10" ht="19.5" customHeight="1">
      <c r="A1" s="1" t="s">
        <v>4</v>
      </c>
      <c r="B1" s="1"/>
      <c r="E1" s="132" t="s">
        <v>43</v>
      </c>
      <c r="F1" s="132"/>
      <c r="G1" s="132"/>
      <c r="H1" s="133"/>
      <c r="I1" s="133"/>
      <c r="J1" s="173" t="s">
        <v>42</v>
      </c>
    </row>
    <row r="2" spans="1:6" ht="36" customHeight="1">
      <c r="A2" s="137" t="s">
        <v>100</v>
      </c>
      <c r="B2" s="132"/>
      <c r="C2" s="132"/>
      <c r="D2" s="133"/>
      <c r="E2" s="133"/>
      <c r="F2" s="132"/>
    </row>
    <row r="3" spans="1:6" ht="36" customHeight="1">
      <c r="A3" s="157" t="s">
        <v>101</v>
      </c>
      <c r="B3" s="158"/>
      <c r="C3" s="158"/>
      <c r="D3" s="160" t="s">
        <v>98</v>
      </c>
      <c r="E3" s="160" t="s">
        <v>99</v>
      </c>
      <c r="F3" s="159" t="s">
        <v>103</v>
      </c>
    </row>
    <row r="4" spans="1:9" ht="19.5" customHeight="1">
      <c r="A4" s="5" t="s">
        <v>68</v>
      </c>
      <c r="B4" s="52"/>
      <c r="C4" s="52"/>
      <c r="D4" s="56">
        <v>81577</v>
      </c>
      <c r="E4" s="126">
        <f>+C19</f>
        <v>40788.5</v>
      </c>
      <c r="F4" s="99">
        <f>+D4-E4</f>
        <v>40788.5</v>
      </c>
      <c r="G4" s="211" t="s">
        <v>108</v>
      </c>
      <c r="H4" s="212"/>
      <c r="I4" s="212"/>
    </row>
    <row r="5" spans="1:10" ht="19.5" customHeight="1">
      <c r="A5" s="5" t="s">
        <v>79</v>
      </c>
      <c r="B5" s="52"/>
      <c r="C5" s="52"/>
      <c r="D5" s="57">
        <v>100920</v>
      </c>
      <c r="E5" s="161"/>
      <c r="F5" s="51">
        <f>+D5-E5</f>
        <v>100920</v>
      </c>
      <c r="G5" s="211"/>
      <c r="H5" s="212"/>
      <c r="I5" s="212"/>
      <c r="J5" s="1">
        <v>14297</v>
      </c>
    </row>
    <row r="6" spans="1:10" ht="19.5" customHeight="1">
      <c r="A6" s="117"/>
      <c r="B6" s="140"/>
      <c r="C6" s="134" t="s">
        <v>69</v>
      </c>
      <c r="D6" s="57">
        <f>+D4+D5</f>
        <v>182497</v>
      </c>
      <c r="E6" s="57">
        <f>+E4+E5</f>
        <v>40788.5</v>
      </c>
      <c r="F6" s="51">
        <f>+F4+F5</f>
        <v>141708.5</v>
      </c>
      <c r="G6" t="s">
        <v>107</v>
      </c>
      <c r="J6" s="1">
        <f>+J13-I13</f>
        <v>10754.140000000014</v>
      </c>
    </row>
    <row r="7" ht="37.5" customHeight="1" thickBot="1">
      <c r="A7" s="139" t="s">
        <v>86</v>
      </c>
    </row>
    <row r="8" spans="1:10" s="15" customFormat="1" ht="19.5" customHeight="1" thickTop="1">
      <c r="A8" s="146" t="s">
        <v>71</v>
      </c>
      <c r="B8" s="147"/>
      <c r="C8" s="147" t="s">
        <v>62</v>
      </c>
      <c r="D8" s="147"/>
      <c r="E8" s="148"/>
      <c r="F8" s="146" t="s">
        <v>70</v>
      </c>
      <c r="G8" s="147"/>
      <c r="H8" s="147" t="s">
        <v>73</v>
      </c>
      <c r="I8" s="213" t="s">
        <v>104</v>
      </c>
      <c r="J8" s="214"/>
    </row>
    <row r="9" spans="1:10" s="15" customFormat="1" ht="19.5" customHeight="1">
      <c r="A9" s="149" t="s">
        <v>61</v>
      </c>
      <c r="B9" s="149" t="s">
        <v>64</v>
      </c>
      <c r="C9" s="149" t="s">
        <v>65</v>
      </c>
      <c r="D9" s="215" t="s">
        <v>72</v>
      </c>
      <c r="E9" s="216"/>
      <c r="F9" s="149" t="s">
        <v>74</v>
      </c>
      <c r="G9" s="149" t="s">
        <v>64</v>
      </c>
      <c r="H9" s="185" t="s">
        <v>65</v>
      </c>
      <c r="I9" s="189" t="s">
        <v>64</v>
      </c>
      <c r="J9" s="190" t="s">
        <v>65</v>
      </c>
    </row>
    <row r="10" spans="1:10" s="15" customFormat="1" ht="19.5" customHeight="1">
      <c r="A10" s="23" t="s">
        <v>63</v>
      </c>
      <c r="B10" s="151">
        <v>142039.75</v>
      </c>
      <c r="C10" s="151">
        <v>151890.63</v>
      </c>
      <c r="D10" s="217"/>
      <c r="E10" s="218"/>
      <c r="F10" s="23" t="s">
        <v>75</v>
      </c>
      <c r="G10" s="151">
        <v>5200</v>
      </c>
      <c r="H10" s="24">
        <v>5642</v>
      </c>
      <c r="I10" s="191">
        <f>+B10+G10</f>
        <v>147239.75</v>
      </c>
      <c r="J10" s="192">
        <f>+C10+H10</f>
        <v>157532.63</v>
      </c>
    </row>
    <row r="11" spans="1:10" s="15" customFormat="1" ht="19.5" customHeight="1">
      <c r="A11" s="23" t="s">
        <v>106</v>
      </c>
      <c r="B11" s="151">
        <v>2285.38</v>
      </c>
      <c r="C11" s="151">
        <v>2453.04</v>
      </c>
      <c r="D11" s="219">
        <f>+C11/C10</f>
        <v>0.01615004164509687</v>
      </c>
      <c r="E11" s="220"/>
      <c r="F11" s="23"/>
      <c r="G11" s="151"/>
      <c r="H11" s="24"/>
      <c r="I11" s="191">
        <f>+B11+G11</f>
        <v>2285.38</v>
      </c>
      <c r="J11" s="192">
        <f>+C11+H11</f>
        <v>2453.04</v>
      </c>
    </row>
    <row r="12" spans="1:10" s="15" customFormat="1" ht="19.5" customHeight="1">
      <c r="A12" s="23" t="s">
        <v>111</v>
      </c>
      <c r="B12" s="151">
        <v>3454.15</v>
      </c>
      <c r="C12" s="151">
        <v>3747.75</v>
      </c>
      <c r="D12" s="221">
        <f>+C12/C10</f>
        <v>0.02467400391979413</v>
      </c>
      <c r="E12" s="222"/>
      <c r="F12" s="23"/>
      <c r="G12" s="151"/>
      <c r="H12" s="24"/>
      <c r="I12" s="191">
        <f>+B12</f>
        <v>3454.15</v>
      </c>
      <c r="J12" s="193"/>
    </row>
    <row r="13" spans="1:11" s="15" customFormat="1" ht="19.5" customHeight="1" thickBot="1">
      <c r="A13" s="152" t="s">
        <v>67</v>
      </c>
      <c r="B13" s="153">
        <f>SUM(B10:B12)</f>
        <v>147779.28</v>
      </c>
      <c r="C13" s="153">
        <f>SUM(C10:C12)</f>
        <v>158091.42</v>
      </c>
      <c r="D13" s="223">
        <f>SUM(D11:D12)</f>
        <v>0.040824045564891</v>
      </c>
      <c r="E13" s="224"/>
      <c r="F13" s="152" t="s">
        <v>67</v>
      </c>
      <c r="G13" s="153">
        <f>SUM(G10:G12)</f>
        <v>5200</v>
      </c>
      <c r="H13" s="186">
        <f>SUM(H10:H12)</f>
        <v>5642</v>
      </c>
      <c r="I13" s="194">
        <f>+B13+G13</f>
        <v>152979.28</v>
      </c>
      <c r="J13" s="195">
        <f>+C13+H13</f>
        <v>163733.42</v>
      </c>
      <c r="K13" s="46"/>
    </row>
    <row r="14" spans="1:10" s="15" customFormat="1" ht="19.5" customHeight="1" thickTop="1">
      <c r="A14" s="150"/>
      <c r="B14" s="154"/>
      <c r="C14" s="154"/>
      <c r="D14" s="155"/>
      <c r="E14" s="155"/>
      <c r="F14" s="155" t="s">
        <v>88</v>
      </c>
      <c r="G14" s="154"/>
      <c r="H14" s="156" t="s">
        <v>85</v>
      </c>
      <c r="I14" s="187"/>
      <c r="J14" s="188">
        <f>+D6-J13</f>
        <v>18763.579999999987</v>
      </c>
    </row>
    <row r="15" spans="1:10" ht="33.75" customHeight="1">
      <c r="A15" s="137" t="s">
        <v>87</v>
      </c>
      <c r="B15" s="1"/>
      <c r="C15" s="1"/>
      <c r="D15" s="1"/>
      <c r="E15" s="1"/>
      <c r="F15" s="61"/>
      <c r="G15" s="1"/>
      <c r="H15" s="1"/>
      <c r="I15" s="2"/>
      <c r="J15" s="1"/>
    </row>
    <row r="16" spans="1:9" ht="19.5" customHeight="1">
      <c r="A16" s="208" t="s">
        <v>57</v>
      </c>
      <c r="B16" s="209"/>
      <c r="C16" s="210"/>
      <c r="D16" s="208" t="s">
        <v>95</v>
      </c>
      <c r="E16" s="209"/>
      <c r="F16" s="209"/>
      <c r="G16" s="209"/>
      <c r="H16" s="209"/>
      <c r="I16" s="210"/>
    </row>
    <row r="17" spans="1:9" s="17" customFormat="1" ht="19.5" customHeight="1">
      <c r="A17" s="58" t="s">
        <v>60</v>
      </c>
      <c r="B17" s="59" t="s">
        <v>18</v>
      </c>
      <c r="C17" s="59" t="s">
        <v>17</v>
      </c>
      <c r="D17" s="54" t="s">
        <v>3</v>
      </c>
      <c r="E17" s="127" t="s">
        <v>48</v>
      </c>
      <c r="F17" s="123" t="s">
        <v>78</v>
      </c>
      <c r="G17" s="55" t="s">
        <v>16</v>
      </c>
      <c r="H17" s="125" t="s">
        <v>54</v>
      </c>
      <c r="I17" s="123" t="s">
        <v>53</v>
      </c>
    </row>
    <row r="18" spans="1:12" ht="19.5" customHeight="1">
      <c r="A18" s="5" t="s">
        <v>105</v>
      </c>
      <c r="B18" s="56"/>
      <c r="C18" s="56">
        <f>+F1</f>
        <v>0</v>
      </c>
      <c r="D18" s="5" t="s">
        <v>77</v>
      </c>
      <c r="E18" s="56">
        <f>+D6</f>
        <v>182497</v>
      </c>
      <c r="F18" s="49">
        <v>141756.73</v>
      </c>
      <c r="G18" s="121" t="s">
        <v>96</v>
      </c>
      <c r="H18" s="124">
        <f>+D4</f>
        <v>81577</v>
      </c>
      <c r="I18" s="49">
        <f>+F21-I19</f>
        <v>40836.73000000001</v>
      </c>
      <c r="K18" s="1"/>
      <c r="L18" s="1"/>
    </row>
    <row r="19" spans="1:13" ht="19.5" customHeight="1">
      <c r="A19" s="5" t="s">
        <v>52</v>
      </c>
      <c r="B19" s="56"/>
      <c r="C19" s="56">
        <v>40788.5</v>
      </c>
      <c r="D19" s="3"/>
      <c r="E19" s="56"/>
      <c r="F19" s="49"/>
      <c r="G19" s="122" t="s">
        <v>97</v>
      </c>
      <c r="H19" s="56">
        <f>+D5</f>
        <v>100920</v>
      </c>
      <c r="I19" s="49">
        <f>+H19</f>
        <v>100920</v>
      </c>
      <c r="M19" s="130"/>
    </row>
    <row r="20" spans="1:9" ht="19.5" customHeight="1">
      <c r="A20" s="6" t="s">
        <v>20</v>
      </c>
      <c r="B20" s="57">
        <f>+I21</f>
        <v>141756.73</v>
      </c>
      <c r="C20" s="57"/>
      <c r="D20" s="6"/>
      <c r="E20" s="57"/>
      <c r="F20" s="51"/>
      <c r="G20" s="50"/>
      <c r="H20" s="57"/>
      <c r="I20" s="51"/>
    </row>
    <row r="21" spans="1:9" s="35" customFormat="1" ht="19.5" customHeight="1">
      <c r="A21" s="53" t="s">
        <v>30</v>
      </c>
      <c r="B21" s="120">
        <f>SUM(B18:B20)</f>
        <v>141756.73</v>
      </c>
      <c r="C21" s="120">
        <f>SUM(C18:C20)</f>
        <v>40788.5</v>
      </c>
      <c r="D21" s="6" t="s">
        <v>30</v>
      </c>
      <c r="E21" s="57">
        <f>SUM(E18:E20)</f>
        <v>182497</v>
      </c>
      <c r="F21" s="51">
        <f>+F18+F20</f>
        <v>141756.73</v>
      </c>
      <c r="G21" s="50"/>
      <c r="H21" s="57">
        <f>SUM(H18:H20)</f>
        <v>182497</v>
      </c>
      <c r="I21" s="51">
        <f>+I18+I19</f>
        <v>141756.73</v>
      </c>
    </row>
    <row r="22" spans="1:9" s="35" customFormat="1" ht="19.5" customHeight="1">
      <c r="A22" s="120" t="str">
        <f>IF(C21&gt;B21,"à reporter","à recouvrer")</f>
        <v>à recouvrer</v>
      </c>
      <c r="B22" s="120">
        <f>IF(B21&gt;C21,B21-C21,"  ")</f>
        <v>100968.23000000001</v>
      </c>
      <c r="C22" s="120" t="str">
        <f>IF(C21&gt;B21,C21-B21,"  ")</f>
        <v>  </v>
      </c>
      <c r="D22" s="6"/>
      <c r="E22" s="50"/>
      <c r="F22" s="50"/>
      <c r="G22" s="50"/>
      <c r="H22" s="50"/>
      <c r="I22" s="51"/>
    </row>
    <row r="23" spans="1:9" ht="19.5" customHeight="1">
      <c r="A23" s="208" t="s">
        <v>128</v>
      </c>
      <c r="B23" s="209"/>
      <c r="C23" s="210"/>
      <c r="D23" s="208" t="s">
        <v>170</v>
      </c>
      <c r="E23" s="209"/>
      <c r="F23" s="209"/>
      <c r="G23" s="209"/>
      <c r="H23" s="209"/>
      <c r="I23" s="210"/>
    </row>
    <row r="24" spans="1:9" s="17" customFormat="1" ht="19.5" customHeight="1">
      <c r="A24" s="58" t="s">
        <v>60</v>
      </c>
      <c r="B24" s="59" t="s">
        <v>18</v>
      </c>
      <c r="C24" s="59" t="s">
        <v>17</v>
      </c>
      <c r="D24" s="54" t="s">
        <v>3</v>
      </c>
      <c r="E24" s="127" t="s">
        <v>48</v>
      </c>
      <c r="F24" s="123" t="s">
        <v>78</v>
      </c>
      <c r="G24" s="55" t="s">
        <v>16</v>
      </c>
      <c r="H24" s="125" t="s">
        <v>54</v>
      </c>
      <c r="I24" s="123" t="s">
        <v>53</v>
      </c>
    </row>
    <row r="25" spans="1:9" ht="19.5" customHeight="1">
      <c r="A25" s="5" t="s">
        <v>105</v>
      </c>
      <c r="B25" s="56">
        <f>+B22</f>
        <v>100968.23000000001</v>
      </c>
      <c r="C25" s="56" t="str">
        <f>+C22</f>
        <v>  </v>
      </c>
      <c r="D25" s="5" t="s">
        <v>77</v>
      </c>
      <c r="E25" s="56">
        <f>+C13+G13-I21</f>
        <v>21534.690000000002</v>
      </c>
      <c r="F25" s="49">
        <f>+E45+E46+E47+B46</f>
        <v>21434.190000000002</v>
      </c>
      <c r="G25" s="121" t="s">
        <v>96</v>
      </c>
      <c r="H25" s="124">
        <f>+E25</f>
        <v>21534.690000000002</v>
      </c>
      <c r="I25" s="49">
        <f>+F28-I26</f>
        <v>21434.190000000002</v>
      </c>
    </row>
    <row r="26" spans="1:13" ht="19.5" customHeight="1">
      <c r="A26" s="5" t="s">
        <v>52</v>
      </c>
      <c r="B26" s="56"/>
      <c r="C26" s="56"/>
      <c r="D26" s="3"/>
      <c r="E26" s="56"/>
      <c r="F26" s="49"/>
      <c r="G26" s="122" t="s">
        <v>97</v>
      </c>
      <c r="H26" s="56">
        <v>0</v>
      </c>
      <c r="I26" s="49">
        <v>0</v>
      </c>
      <c r="M26" s="130"/>
    </row>
    <row r="27" spans="1:9" ht="19.5" customHeight="1">
      <c r="A27" s="6" t="s">
        <v>20</v>
      </c>
      <c r="B27" s="57">
        <f>+I28</f>
        <v>21434.190000000002</v>
      </c>
      <c r="C27" s="57"/>
      <c r="D27" s="6"/>
      <c r="E27" s="57"/>
      <c r="F27" s="51"/>
      <c r="G27" s="50"/>
      <c r="H27" s="57"/>
      <c r="I27" s="51"/>
    </row>
    <row r="28" spans="1:9" s="35" customFormat="1" ht="19.5" customHeight="1">
      <c r="A28" s="53" t="s">
        <v>30</v>
      </c>
      <c r="B28" s="120">
        <f>SUM(B25:B27)</f>
        <v>122402.42000000001</v>
      </c>
      <c r="C28" s="120">
        <f>SUM(C25:C27)</f>
        <v>0</v>
      </c>
      <c r="D28" s="6" t="s">
        <v>30</v>
      </c>
      <c r="E28" s="57">
        <f>SUM(E25:E27)</f>
        <v>21534.690000000002</v>
      </c>
      <c r="F28" s="51">
        <f>+F25+F27</f>
        <v>21434.190000000002</v>
      </c>
      <c r="G28" s="50"/>
      <c r="H28" s="57">
        <f>SUM(H25:H27)</f>
        <v>21534.690000000002</v>
      </c>
      <c r="I28" s="51">
        <f>+I25+I26</f>
        <v>21434.190000000002</v>
      </c>
    </row>
    <row r="29" spans="1:10" s="35" customFormat="1" ht="19.5" customHeight="1">
      <c r="A29" s="120" t="str">
        <f>IF(C28&gt;B28,"à reporter","à recouvrer")</f>
        <v>à recouvrer</v>
      </c>
      <c r="B29" s="120">
        <f>IF(B28&gt;C28,B28-C28,"  ")</f>
        <v>122402.42000000001</v>
      </c>
      <c r="C29" s="120" t="str">
        <f>IF(C28&gt;B28,C28-B28,"  ")</f>
        <v>  </v>
      </c>
      <c r="D29" s="231"/>
      <c r="E29" s="48"/>
      <c r="F29" s="48"/>
      <c r="G29" s="48"/>
      <c r="H29" s="48"/>
      <c r="I29" s="48"/>
      <c r="J29" s="48"/>
    </row>
    <row r="30" ht="25.5" customHeight="1">
      <c r="A30" s="227" t="s">
        <v>180</v>
      </c>
    </row>
    <row r="31" spans="1:9" ht="19.5" customHeight="1">
      <c r="A31" s="168" t="s">
        <v>140</v>
      </c>
      <c r="B31" s="169" t="s">
        <v>136</v>
      </c>
      <c r="C31" s="170">
        <f>+C19+C26</f>
        <v>40788.5</v>
      </c>
      <c r="D31" s="171" t="s">
        <v>164</v>
      </c>
      <c r="E31" s="79">
        <f>-F21-F28</f>
        <v>-163190.92</v>
      </c>
      <c r="F31" s="171" t="s">
        <v>134</v>
      </c>
      <c r="G31" s="80">
        <f>+C31+E31</f>
        <v>-122402.42000000001</v>
      </c>
      <c r="H31" s="48"/>
      <c r="I31" s="48"/>
    </row>
    <row r="32" spans="1:7" ht="19.5" customHeight="1">
      <c r="A32" s="141" t="s">
        <v>137</v>
      </c>
      <c r="B32" s="177" t="s">
        <v>138</v>
      </c>
      <c r="C32" s="50">
        <f>+D6</f>
        <v>182497</v>
      </c>
      <c r="D32" s="178" t="s">
        <v>176</v>
      </c>
      <c r="E32" s="50">
        <f>+E31</f>
        <v>-163190.92</v>
      </c>
      <c r="F32" s="178" t="s">
        <v>139</v>
      </c>
      <c r="G32" s="51">
        <f>+C32+E32</f>
        <v>19306.079999999987</v>
      </c>
    </row>
    <row r="33" ht="33" customHeight="1">
      <c r="A33" s="145" t="s">
        <v>89</v>
      </c>
    </row>
    <row r="34" spans="1:10" ht="19.5" customHeight="1">
      <c r="A34" s="28" t="s">
        <v>73</v>
      </c>
      <c r="B34" s="135" t="s">
        <v>74</v>
      </c>
      <c r="D34" s="28" t="s">
        <v>91</v>
      </c>
      <c r="E34" s="135" t="s">
        <v>61</v>
      </c>
      <c r="H34" s="117" t="s">
        <v>102</v>
      </c>
      <c r="I34" s="140"/>
      <c r="J34" s="129" t="s">
        <v>175</v>
      </c>
    </row>
    <row r="35" spans="1:10" ht="19.5" customHeight="1">
      <c r="A35" s="142" t="s">
        <v>173</v>
      </c>
      <c r="B35" s="131" t="s">
        <v>90</v>
      </c>
      <c r="D35" s="142" t="str">
        <f>+A35</f>
        <v>a) dépenses prévues</v>
      </c>
      <c r="E35" s="131" t="s">
        <v>90</v>
      </c>
      <c r="H35" s="3" t="str">
        <f>+A34</f>
        <v>AMCI</v>
      </c>
      <c r="I35" s="52"/>
      <c r="J35" s="56">
        <f>+B38</f>
        <v>5642</v>
      </c>
    </row>
    <row r="36" spans="1:10" ht="19.5" customHeight="1">
      <c r="A36" s="3" t="s">
        <v>63</v>
      </c>
      <c r="B36" s="56">
        <f>+H10</f>
        <v>5642</v>
      </c>
      <c r="D36" s="3" t="s">
        <v>63</v>
      </c>
      <c r="E36" s="56">
        <f>+C10</f>
        <v>151890.63</v>
      </c>
      <c r="H36" s="3" t="str">
        <f>+D34</f>
        <v>BTB ELEC</v>
      </c>
      <c r="I36" s="52"/>
      <c r="J36" s="56">
        <f>+E38</f>
        <v>158091.42</v>
      </c>
    </row>
    <row r="37" spans="1:10" ht="19.5" customHeight="1">
      <c r="A37" s="3"/>
      <c r="B37" s="56"/>
      <c r="D37" s="3" t="s">
        <v>66</v>
      </c>
      <c r="E37" s="56">
        <f>+C11+C12</f>
        <v>6200.79</v>
      </c>
      <c r="H37" s="3"/>
      <c r="I37" s="52"/>
      <c r="J37" s="128"/>
    </row>
    <row r="38" spans="1:10" ht="19.5" customHeight="1">
      <c r="A38" s="117" t="s">
        <v>93</v>
      </c>
      <c r="B38" s="116">
        <f>SUM(B36:B37)</f>
        <v>5642</v>
      </c>
      <c r="D38" s="117" t="s">
        <v>93</v>
      </c>
      <c r="E38" s="116">
        <f>SUM(E36:E37)</f>
        <v>158091.42</v>
      </c>
      <c r="H38" s="197" t="s">
        <v>173</v>
      </c>
      <c r="I38" s="140"/>
      <c r="J38" s="116">
        <f>+B38+E38</f>
        <v>163733.42</v>
      </c>
    </row>
    <row r="39" spans="1:10" ht="19.5" customHeight="1">
      <c r="A39" s="117" t="s">
        <v>174</v>
      </c>
      <c r="B39" s="131" t="s">
        <v>78</v>
      </c>
      <c r="D39" s="117" t="str">
        <f>+A39</f>
        <v>b) dépenses réslisées</v>
      </c>
      <c r="E39" s="131" t="s">
        <v>78</v>
      </c>
      <c r="H39" s="3" t="str">
        <f>+A34</f>
        <v>AMCI</v>
      </c>
      <c r="I39" s="52"/>
      <c r="J39" s="56">
        <f>+B49</f>
        <v>5642</v>
      </c>
    </row>
    <row r="40" spans="1:10" ht="19.5" customHeight="1">
      <c r="A40" s="182" t="s">
        <v>154</v>
      </c>
      <c r="B40" s="181"/>
      <c r="D40" s="182" t="s">
        <v>154</v>
      </c>
      <c r="E40" s="181"/>
      <c r="H40" s="3" t="str">
        <f>+D34</f>
        <v>BTB ELEC</v>
      </c>
      <c r="I40" s="52"/>
      <c r="J40" s="56">
        <f>+E49</f>
        <v>157548.92</v>
      </c>
    </row>
    <row r="41" spans="1:10" ht="19.5" customHeight="1">
      <c r="A41" s="138" t="s">
        <v>76</v>
      </c>
      <c r="B41" s="143">
        <v>4513.6</v>
      </c>
      <c r="D41" s="138" t="s">
        <v>80</v>
      </c>
      <c r="E41" s="143">
        <v>75586.05</v>
      </c>
      <c r="H41" s="3"/>
      <c r="I41" s="52"/>
      <c r="J41" s="128"/>
    </row>
    <row r="42" spans="1:10" ht="19.5" customHeight="1">
      <c r="A42" s="138"/>
      <c r="B42" s="143"/>
      <c r="D42" s="138" t="s">
        <v>156</v>
      </c>
      <c r="E42" s="143">
        <v>61657.08</v>
      </c>
      <c r="H42" s="3"/>
      <c r="I42" s="52"/>
      <c r="J42" s="128"/>
    </row>
    <row r="43" spans="1:10" ht="19.5" customHeight="1">
      <c r="A43" s="196" t="s">
        <v>171</v>
      </c>
      <c r="B43" s="120">
        <f>SUM(B40:B42)</f>
        <v>4513.6</v>
      </c>
      <c r="C43" s="140"/>
      <c r="D43" s="196" t="str">
        <f>+A43</f>
        <v>s/total ex.09</v>
      </c>
      <c r="E43" s="120">
        <f>SUM(E40:E42)</f>
        <v>137243.13</v>
      </c>
      <c r="H43" s="3"/>
      <c r="I43" s="52"/>
      <c r="J43" s="128"/>
    </row>
    <row r="44" spans="1:10" ht="19.5" customHeight="1">
      <c r="A44" s="182" t="s">
        <v>155</v>
      </c>
      <c r="B44" s="143"/>
      <c r="D44" s="182" t="s">
        <v>155</v>
      </c>
      <c r="E44" s="143"/>
      <c r="H44" s="3"/>
      <c r="I44" s="52"/>
      <c r="J44" s="128"/>
    </row>
    <row r="45" spans="1:10" ht="19.5" customHeight="1">
      <c r="A45" s="182"/>
      <c r="B45" s="143"/>
      <c r="D45" s="138" t="s">
        <v>169</v>
      </c>
      <c r="E45" s="143">
        <f>+C12</f>
        <v>3747.75</v>
      </c>
      <c r="H45" s="3"/>
      <c r="I45" s="52"/>
      <c r="J45" s="128"/>
    </row>
    <row r="46" spans="1:10" ht="19.5" customHeight="1">
      <c r="A46" s="138" t="s">
        <v>169</v>
      </c>
      <c r="B46" s="143">
        <f>+H10-B41</f>
        <v>1128.3999999999996</v>
      </c>
      <c r="C46" s="52"/>
      <c r="D46" s="138" t="s">
        <v>169</v>
      </c>
      <c r="E46" s="143">
        <v>2453.04</v>
      </c>
      <c r="H46" s="3"/>
      <c r="I46" s="52"/>
      <c r="J46" s="128"/>
    </row>
    <row r="47" spans="1:10" ht="19.5" customHeight="1">
      <c r="A47" s="138"/>
      <c r="B47" s="143"/>
      <c r="C47" s="52"/>
      <c r="D47" s="138" t="s">
        <v>169</v>
      </c>
      <c r="E47" s="144">
        <v>14105</v>
      </c>
      <c r="H47" s="3"/>
      <c r="I47" s="52"/>
      <c r="J47" s="128"/>
    </row>
    <row r="48" spans="1:10" ht="19.5" customHeight="1">
      <c r="A48" s="196" t="s">
        <v>172</v>
      </c>
      <c r="B48" s="120">
        <f>SUM(B45:B47)</f>
        <v>1128.3999999999996</v>
      </c>
      <c r="C48" s="140"/>
      <c r="D48" s="196" t="str">
        <f>+A48</f>
        <v>s/total ex.10</v>
      </c>
      <c r="E48" s="120">
        <f>SUM(E45:E47)</f>
        <v>20305.79</v>
      </c>
      <c r="H48" s="3"/>
      <c r="I48" s="52"/>
      <c r="J48" s="128"/>
    </row>
    <row r="49" spans="1:10" ht="19.5" customHeight="1">
      <c r="A49" s="162" t="s">
        <v>92</v>
      </c>
      <c r="B49" s="116">
        <f>+B43+B48</f>
        <v>5642</v>
      </c>
      <c r="D49" s="162" t="s">
        <v>92</v>
      </c>
      <c r="E49" s="116">
        <f>+E43+E48</f>
        <v>157548.92</v>
      </c>
      <c r="H49" s="117" t="s">
        <v>174</v>
      </c>
      <c r="I49" s="140"/>
      <c r="J49" s="116">
        <f>+B49+E49</f>
        <v>163190.92</v>
      </c>
    </row>
    <row r="50" spans="1:10" ht="19.5" customHeight="1">
      <c r="A50" s="141" t="s">
        <v>94</v>
      </c>
      <c r="B50" s="57">
        <f>+B38-B49</f>
        <v>0</v>
      </c>
      <c r="D50" s="141" t="s">
        <v>94</v>
      </c>
      <c r="E50" s="57">
        <f>+E38-E49</f>
        <v>542.5</v>
      </c>
      <c r="H50" s="136" t="s">
        <v>94</v>
      </c>
      <c r="I50" s="70"/>
      <c r="J50" s="57">
        <f>+J38-J49</f>
        <v>542.5</v>
      </c>
    </row>
  </sheetData>
  <mergeCells count="10">
    <mergeCell ref="D16:I16"/>
    <mergeCell ref="D23:I23"/>
    <mergeCell ref="A23:C23"/>
    <mergeCell ref="A16:C16"/>
    <mergeCell ref="G4:I5"/>
    <mergeCell ref="I8:J8"/>
    <mergeCell ref="D9:E10"/>
    <mergeCell ref="D11:E11"/>
    <mergeCell ref="D12:E12"/>
    <mergeCell ref="D13:E13"/>
  </mergeCells>
  <printOptions/>
  <pageMargins left="0.35" right="0.29" top="0.38" bottom="0.37" header="0.25" footer="0.17"/>
  <pageSetup fitToHeight="1" fitToWidth="1" orientation="portrait" paperSize="9" scale="70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60" workbookViewId="0" topLeftCell="A1">
      <selection activeCell="A26" sqref="A26:IV29"/>
    </sheetView>
  </sheetViews>
  <sheetFormatPr defaultColWidth="11.421875" defaultRowHeight="12.75"/>
  <cols>
    <col min="1" max="1" width="13.28125" style="0" customWidth="1"/>
    <col min="4" max="4" width="11.57421875" style="0" customWidth="1"/>
    <col min="5" max="5" width="11.28125" style="0" customWidth="1"/>
    <col min="6" max="6" width="12.57421875" style="0" customWidth="1"/>
    <col min="8" max="8" width="8.7109375" style="0" customWidth="1"/>
    <col min="9" max="9" width="6.8515625" style="0" customWidth="1"/>
    <col min="11" max="11" width="11.8515625" style="0" bestFit="1" customWidth="1"/>
  </cols>
  <sheetData>
    <row r="1" spans="1:11" ht="19.5" customHeight="1">
      <c r="A1" s="1" t="s">
        <v>4</v>
      </c>
      <c r="B1" s="1"/>
      <c r="C1" s="1"/>
      <c r="D1" s="1"/>
      <c r="E1" s="1"/>
      <c r="F1" s="132" t="s">
        <v>133</v>
      </c>
      <c r="G1" s="132"/>
      <c r="H1" s="132"/>
      <c r="I1" s="133"/>
      <c r="J1" s="133"/>
      <c r="K1" s="173" t="s">
        <v>26</v>
      </c>
    </row>
    <row r="2" spans="1:11" ht="19.5" customHeight="1">
      <c r="A2" s="1"/>
      <c r="B2" s="1"/>
      <c r="C2" s="1"/>
      <c r="D2" s="1"/>
      <c r="E2" s="1"/>
      <c r="F2" s="1" t="s">
        <v>118</v>
      </c>
      <c r="K2" s="164">
        <v>39537</v>
      </c>
    </row>
    <row r="3" spans="1:11" ht="19.5" customHeight="1">
      <c r="A3" s="1"/>
      <c r="B3" s="1"/>
      <c r="C3" s="1"/>
      <c r="D3" s="1"/>
      <c r="E3" s="1"/>
      <c r="F3" s="52" t="s">
        <v>115</v>
      </c>
      <c r="H3" s="48" t="s">
        <v>116</v>
      </c>
      <c r="I3" t="s">
        <v>117</v>
      </c>
      <c r="J3" s="48"/>
      <c r="K3" s="165">
        <f>+K2+(365*2)-1</f>
        <v>40266</v>
      </c>
    </row>
    <row r="4" spans="1:11" ht="19.5" customHeight="1">
      <c r="A4" s="1"/>
      <c r="B4" s="1"/>
      <c r="C4" s="1"/>
      <c r="D4" s="1"/>
      <c r="E4" s="1"/>
      <c r="F4" t="s">
        <v>44</v>
      </c>
      <c r="K4" s="1">
        <v>72564</v>
      </c>
    </row>
    <row r="5" spans="1:11" ht="19.5" customHeight="1">
      <c r="A5" s="208" t="s">
        <v>56</v>
      </c>
      <c r="B5" s="209"/>
      <c r="C5" s="210"/>
      <c r="D5" s="226" t="s">
        <v>55</v>
      </c>
      <c r="E5" s="226"/>
      <c r="F5" s="226"/>
      <c r="G5" s="226"/>
      <c r="H5" s="226"/>
      <c r="I5" s="226"/>
      <c r="J5" s="226"/>
      <c r="K5" s="226"/>
    </row>
    <row r="6" spans="1:11" ht="19.5" customHeight="1">
      <c r="A6" s="62" t="s">
        <v>135</v>
      </c>
      <c r="B6" s="60" t="s">
        <v>18</v>
      </c>
      <c r="C6" s="62" t="s">
        <v>17</v>
      </c>
      <c r="D6" s="60" t="s">
        <v>32</v>
      </c>
      <c r="E6" s="63" t="s">
        <v>5</v>
      </c>
      <c r="F6" s="77" t="s">
        <v>33</v>
      </c>
      <c r="G6" s="64" t="s">
        <v>34</v>
      </c>
      <c r="H6" s="65" t="s">
        <v>32</v>
      </c>
      <c r="I6" s="65" t="s">
        <v>5</v>
      </c>
      <c r="J6" s="77" t="s">
        <v>35</v>
      </c>
      <c r="K6" s="64" t="s">
        <v>20</v>
      </c>
    </row>
    <row r="7" spans="1:11" ht="19.5" customHeight="1">
      <c r="A7" s="56" t="s">
        <v>19</v>
      </c>
      <c r="B7" s="48">
        <v>0</v>
      </c>
      <c r="C7" s="56">
        <v>0</v>
      </c>
      <c r="D7" s="66" t="s">
        <v>0</v>
      </c>
      <c r="E7" s="68" t="s">
        <v>38</v>
      </c>
      <c r="F7" s="67">
        <f>+G7</f>
        <v>36015.74</v>
      </c>
      <c r="G7" s="67">
        <v>36015.74</v>
      </c>
      <c r="H7" s="68">
        <v>744</v>
      </c>
      <c r="I7" s="68">
        <v>74428</v>
      </c>
      <c r="J7" s="67">
        <f>+G7</f>
        <v>36015.74</v>
      </c>
      <c r="K7" s="67">
        <f>+G7</f>
        <v>36015.74</v>
      </c>
    </row>
    <row r="8" spans="1:11" ht="19.5" customHeight="1">
      <c r="A8" s="128" t="s">
        <v>20</v>
      </c>
      <c r="B8" s="48">
        <f>+K10</f>
        <v>54153.13</v>
      </c>
      <c r="C8" s="56"/>
      <c r="D8" s="48" t="s">
        <v>1</v>
      </c>
      <c r="E8" s="69" t="s">
        <v>38</v>
      </c>
      <c r="F8" s="56"/>
      <c r="G8" s="67"/>
      <c r="H8" s="69" t="s">
        <v>1</v>
      </c>
      <c r="I8" s="68">
        <v>74428</v>
      </c>
      <c r="J8" s="56"/>
      <c r="K8" s="67"/>
    </row>
    <row r="9" spans="1:11" ht="19.5" customHeight="1">
      <c r="A9" s="161" t="s">
        <v>41</v>
      </c>
      <c r="B9" s="50"/>
      <c r="C9" s="57">
        <v>58051</v>
      </c>
      <c r="D9" s="70" t="s">
        <v>2</v>
      </c>
      <c r="E9" s="71" t="s">
        <v>39</v>
      </c>
      <c r="F9" s="57">
        <f>+G9</f>
        <v>18137.39</v>
      </c>
      <c r="G9" s="72">
        <v>18137.39</v>
      </c>
      <c r="H9" s="71" t="s">
        <v>37</v>
      </c>
      <c r="I9" s="74">
        <v>1312</v>
      </c>
      <c r="J9" s="57">
        <f>+G9</f>
        <v>18137.39</v>
      </c>
      <c r="K9" s="72">
        <f>+J9</f>
        <v>18137.39</v>
      </c>
    </row>
    <row r="10" spans="1:11" ht="19.5" customHeight="1">
      <c r="A10" s="53" t="s">
        <v>30</v>
      </c>
      <c r="B10" s="120">
        <f>SUM(B7:B9)</f>
        <v>54153.13</v>
      </c>
      <c r="C10" s="120">
        <f>SUM(C7:C9)</f>
        <v>58051</v>
      </c>
      <c r="D10" s="140" t="s">
        <v>30</v>
      </c>
      <c r="E10" s="119"/>
      <c r="F10" s="116">
        <f>SUM(F7:F9)</f>
        <v>54153.13</v>
      </c>
      <c r="G10" s="72">
        <f>SUM(G7:G9)</f>
        <v>54153.13</v>
      </c>
      <c r="H10" s="118" t="s">
        <v>30</v>
      </c>
      <c r="I10" s="119"/>
      <c r="J10" s="116">
        <f>SUM(J7:J9)</f>
        <v>54153.13</v>
      </c>
      <c r="K10" s="72">
        <f>SUM(K7:K9)</f>
        <v>54153.13</v>
      </c>
    </row>
    <row r="11" spans="1:3" ht="19.5" customHeight="1">
      <c r="A11" s="53" t="str">
        <f>IF(C10&gt;B10,"à reporter","à recouvrer")</f>
        <v>à reporter</v>
      </c>
      <c r="B11" s="167" t="str">
        <f>IF(B10&gt;C10,B10-C10,"  ")</f>
        <v>  </v>
      </c>
      <c r="C11" s="232">
        <f>IF(C10&gt;B10,C10-B10,"  ")</f>
        <v>3897.8700000000026</v>
      </c>
    </row>
    <row r="12" spans="1:11" ht="19.5" customHeight="1">
      <c r="A12" s="208" t="s">
        <v>57</v>
      </c>
      <c r="B12" s="209"/>
      <c r="C12" s="210"/>
      <c r="D12" s="226" t="s">
        <v>58</v>
      </c>
      <c r="E12" s="226"/>
      <c r="F12" s="226"/>
      <c r="G12" s="226"/>
      <c r="H12" s="226"/>
      <c r="I12" s="226"/>
      <c r="J12" s="226"/>
      <c r="K12" s="226"/>
    </row>
    <row r="13" spans="1:11" ht="19.5" customHeight="1">
      <c r="A13" s="153" t="s">
        <v>135</v>
      </c>
      <c r="B13" s="60" t="s">
        <v>18</v>
      </c>
      <c r="C13" s="62" t="s">
        <v>17</v>
      </c>
      <c r="D13" s="60" t="s">
        <v>32</v>
      </c>
      <c r="E13" s="63" t="s">
        <v>5</v>
      </c>
      <c r="F13" s="77" t="s">
        <v>33</v>
      </c>
      <c r="G13" s="64" t="s">
        <v>34</v>
      </c>
      <c r="H13" s="65" t="s">
        <v>32</v>
      </c>
      <c r="I13" s="65" t="s">
        <v>5</v>
      </c>
      <c r="J13" s="77" t="s">
        <v>35</v>
      </c>
      <c r="K13" s="64" t="s">
        <v>20</v>
      </c>
    </row>
    <row r="14" spans="1:11" ht="19.5" customHeight="1">
      <c r="A14" s="56" t="s">
        <v>19</v>
      </c>
      <c r="B14" s="48" t="str">
        <f>+B11</f>
        <v>  </v>
      </c>
      <c r="C14" s="56">
        <f>+C11</f>
        <v>3897.8700000000026</v>
      </c>
      <c r="D14" s="66" t="s">
        <v>0</v>
      </c>
      <c r="E14" s="68" t="s">
        <v>126</v>
      </c>
      <c r="F14" s="67">
        <v>6044.47</v>
      </c>
      <c r="G14" s="67">
        <v>3940.13</v>
      </c>
      <c r="H14" s="68">
        <v>744</v>
      </c>
      <c r="I14" s="68">
        <v>74428</v>
      </c>
      <c r="J14" s="67">
        <f>+F14</f>
        <v>6044.47</v>
      </c>
      <c r="K14" s="67">
        <f>+G14</f>
        <v>3940.13</v>
      </c>
    </row>
    <row r="15" spans="1:11" ht="19.5" customHeight="1">
      <c r="A15" s="128" t="s">
        <v>20</v>
      </c>
      <c r="B15" s="48">
        <f>+K17</f>
        <v>14602.829999999998</v>
      </c>
      <c r="C15" s="56"/>
      <c r="D15" s="48" t="s">
        <v>1</v>
      </c>
      <c r="E15" s="68" t="s">
        <v>126</v>
      </c>
      <c r="F15" s="56">
        <v>10650.92</v>
      </c>
      <c r="G15" s="67">
        <v>8947.22</v>
      </c>
      <c r="H15" s="69" t="s">
        <v>1</v>
      </c>
      <c r="I15" s="68">
        <v>74428</v>
      </c>
      <c r="J15" s="56">
        <f>+F15</f>
        <v>10650.92</v>
      </c>
      <c r="K15" s="67">
        <f>+G15</f>
        <v>8947.22</v>
      </c>
    </row>
    <row r="16" spans="1:11" ht="19.5" customHeight="1">
      <c r="A16" s="161" t="s">
        <v>41</v>
      </c>
      <c r="B16" s="50"/>
      <c r="C16" s="57"/>
      <c r="D16" s="70" t="s">
        <v>2</v>
      </c>
      <c r="E16" s="71" t="s">
        <v>39</v>
      </c>
      <c r="F16" s="57">
        <v>1715.48</v>
      </c>
      <c r="G16" s="72">
        <v>1715.48</v>
      </c>
      <c r="H16" s="71" t="s">
        <v>37</v>
      </c>
      <c r="I16" s="74">
        <v>1312</v>
      </c>
      <c r="J16" s="57">
        <f>+G16</f>
        <v>1715.48</v>
      </c>
      <c r="K16" s="72">
        <f>+G16</f>
        <v>1715.48</v>
      </c>
    </row>
    <row r="17" spans="1:11" ht="19.5" customHeight="1">
      <c r="A17" s="53" t="s">
        <v>30</v>
      </c>
      <c r="B17" s="120">
        <f>SUM(B14:B16)</f>
        <v>14602.829999999998</v>
      </c>
      <c r="C17" s="120">
        <f>SUM(C14:C16)</f>
        <v>3897.8700000000026</v>
      </c>
      <c r="D17" s="140" t="s">
        <v>30</v>
      </c>
      <c r="E17" s="119"/>
      <c r="F17" s="116">
        <f>SUM(F14:F16)</f>
        <v>18410.87</v>
      </c>
      <c r="G17" s="64">
        <f>SUM(G14:G16)</f>
        <v>14602.829999999998</v>
      </c>
      <c r="H17" s="118" t="s">
        <v>30</v>
      </c>
      <c r="I17" s="119"/>
      <c r="J17" s="116">
        <f>SUM(J14:J16)</f>
        <v>18410.87</v>
      </c>
      <c r="K17" s="64">
        <f>SUM(K14:K16)</f>
        <v>14602.829999999998</v>
      </c>
    </row>
    <row r="18" spans="1:11" s="52" customFormat="1" ht="19.5" customHeight="1">
      <c r="A18" s="53" t="str">
        <f>IF(C17&gt;B17,"à reporter","à recouvrer")</f>
        <v>à recouvrer</v>
      </c>
      <c r="B18" s="167">
        <f>IF(B17&gt;C17,B17-C17,"  ")</f>
        <v>10704.959999999995</v>
      </c>
      <c r="C18" s="232" t="str">
        <f>IF(C17&gt;B17,C17-B17,"  ")</f>
        <v>  </v>
      </c>
      <c r="D18" s="28"/>
      <c r="E18" s="229"/>
      <c r="F18" s="100"/>
      <c r="G18" s="233"/>
      <c r="H18" s="229"/>
      <c r="I18" s="229"/>
      <c r="J18" s="100"/>
      <c r="K18" s="233"/>
    </row>
    <row r="19" spans="1:11" ht="19.5" customHeight="1">
      <c r="A19" s="208" t="s">
        <v>128</v>
      </c>
      <c r="B19" s="209"/>
      <c r="C19" s="210"/>
      <c r="D19" s="225" t="s">
        <v>146</v>
      </c>
      <c r="E19" s="226"/>
      <c r="F19" s="226"/>
      <c r="G19" s="226"/>
      <c r="H19" s="226"/>
      <c r="I19" s="226"/>
      <c r="J19" s="226"/>
      <c r="K19" s="226"/>
    </row>
    <row r="20" spans="1:11" ht="19.5" customHeight="1">
      <c r="A20" s="153" t="s">
        <v>135</v>
      </c>
      <c r="B20" s="60" t="s">
        <v>18</v>
      </c>
      <c r="C20" s="62" t="s">
        <v>17</v>
      </c>
      <c r="D20" s="60" t="s">
        <v>32</v>
      </c>
      <c r="E20" s="63" t="s">
        <v>5</v>
      </c>
      <c r="F20" s="77" t="s">
        <v>33</v>
      </c>
      <c r="G20" s="64" t="s">
        <v>34</v>
      </c>
      <c r="H20" s="65" t="s">
        <v>32</v>
      </c>
      <c r="I20" s="65" t="s">
        <v>5</v>
      </c>
      <c r="J20" s="77" t="s">
        <v>35</v>
      </c>
      <c r="K20" s="64" t="s">
        <v>20</v>
      </c>
    </row>
    <row r="21" spans="1:11" ht="19.5" customHeight="1">
      <c r="A21" s="56" t="s">
        <v>19</v>
      </c>
      <c r="B21" s="48">
        <f>+B18</f>
        <v>10704.959999999995</v>
      </c>
      <c r="C21" s="56" t="str">
        <f>+C18</f>
        <v>  </v>
      </c>
      <c r="D21" s="66" t="s">
        <v>18</v>
      </c>
      <c r="E21" s="68" t="s">
        <v>126</v>
      </c>
      <c r="F21" s="67">
        <f>+K4-G10-G17</f>
        <v>3808.0400000000045</v>
      </c>
      <c r="G21" s="67"/>
      <c r="H21" s="68">
        <v>744</v>
      </c>
      <c r="I21" s="68">
        <v>74428</v>
      </c>
      <c r="J21" s="67">
        <f>+F21</f>
        <v>3808.0400000000045</v>
      </c>
      <c r="K21" s="67">
        <f>+G21</f>
        <v>0</v>
      </c>
    </row>
    <row r="22" spans="1:11" ht="19.5" customHeight="1">
      <c r="A22" s="128" t="s">
        <v>20</v>
      </c>
      <c r="B22" s="48">
        <f>+K24</f>
        <v>0</v>
      </c>
      <c r="C22" s="56"/>
      <c r="D22" s="48"/>
      <c r="E22" s="68"/>
      <c r="F22" s="56"/>
      <c r="G22" s="67"/>
      <c r="H22" s="69"/>
      <c r="I22" s="68"/>
      <c r="J22" s="56"/>
      <c r="K22" s="67"/>
    </row>
    <row r="23" spans="1:11" ht="19.5" customHeight="1">
      <c r="A23" s="161" t="s">
        <v>41</v>
      </c>
      <c r="B23" s="50"/>
      <c r="C23" s="57"/>
      <c r="D23" s="70"/>
      <c r="E23" s="71"/>
      <c r="F23" s="57"/>
      <c r="G23" s="72"/>
      <c r="H23" s="71"/>
      <c r="I23" s="74"/>
      <c r="J23" s="57"/>
      <c r="K23" s="72"/>
    </row>
    <row r="24" spans="1:11" ht="19.5" customHeight="1">
      <c r="A24" s="53" t="s">
        <v>30</v>
      </c>
      <c r="B24" s="120">
        <f>SUM(B21:B23)</f>
        <v>10704.959999999995</v>
      </c>
      <c r="C24" s="120">
        <f>SUM(C21:C23)</f>
        <v>0</v>
      </c>
      <c r="D24" s="140" t="s">
        <v>30</v>
      </c>
      <c r="E24" s="119"/>
      <c r="F24" s="116">
        <f>SUM(F21:F23)</f>
        <v>3808.0400000000045</v>
      </c>
      <c r="G24" s="64">
        <f>SUM(G21:G23)</f>
        <v>0</v>
      </c>
      <c r="H24" s="118" t="s">
        <v>30</v>
      </c>
      <c r="I24" s="119"/>
      <c r="J24" s="116">
        <f>SUM(J21:J23)</f>
        <v>3808.0400000000045</v>
      </c>
      <c r="K24" s="64">
        <f>SUM(K21:K23)</f>
        <v>0</v>
      </c>
    </row>
    <row r="25" spans="1:11" s="52" customFormat="1" ht="19.5" customHeight="1">
      <c r="A25" s="53" t="str">
        <f>IF(C24&gt;B24,"à reporter","à recouvrer")</f>
        <v>à recouvrer</v>
      </c>
      <c r="B25" s="167">
        <f>IF(B24&gt;C24,B24-C24,"  ")</f>
        <v>10704.959999999995</v>
      </c>
      <c r="C25" s="232" t="str">
        <f>IF(C24&gt;B24,C24-B24,"  ")</f>
        <v>  </v>
      </c>
      <c r="D25" s="29"/>
      <c r="E25" s="229"/>
      <c r="F25" s="100"/>
      <c r="G25" s="73"/>
      <c r="H25" s="69"/>
      <c r="I25" s="69"/>
      <c r="J25" s="48"/>
      <c r="K25" s="73"/>
    </row>
    <row r="26" spans="4:6" ht="12.75">
      <c r="D26" s="52"/>
      <c r="E26" s="52"/>
      <c r="F26" s="52"/>
    </row>
    <row r="27" ht="12.75">
      <c r="A27" s="228" t="s">
        <v>175</v>
      </c>
    </row>
    <row r="28" spans="1:9" ht="19.5" customHeight="1">
      <c r="A28" s="168" t="s">
        <v>140</v>
      </c>
      <c r="B28" s="169" t="s">
        <v>136</v>
      </c>
      <c r="C28" s="170">
        <f>+C9+C16+C23</f>
        <v>58051</v>
      </c>
      <c r="D28" s="171" t="s">
        <v>164</v>
      </c>
      <c r="E28" s="79">
        <f>-G10-G17-G24</f>
        <v>-68755.95999999999</v>
      </c>
      <c r="F28" s="171" t="s">
        <v>134</v>
      </c>
      <c r="G28" s="80">
        <f>+C28+E28</f>
        <v>-10704.959999999992</v>
      </c>
      <c r="H28" s="48"/>
      <c r="I28" s="48"/>
    </row>
    <row r="29" spans="1:7" ht="19.5" customHeight="1">
      <c r="A29" s="141" t="s">
        <v>137</v>
      </c>
      <c r="B29" s="177" t="s">
        <v>138</v>
      </c>
      <c r="C29" s="50">
        <f>+K4</f>
        <v>72564</v>
      </c>
      <c r="D29" s="178" t="s">
        <v>176</v>
      </c>
      <c r="E29" s="50">
        <f>+E28</f>
        <v>-68755.95999999999</v>
      </c>
      <c r="F29" s="178" t="s">
        <v>139</v>
      </c>
      <c r="G29" s="51">
        <f>+C29+E29</f>
        <v>3808.040000000008</v>
      </c>
    </row>
  </sheetData>
  <mergeCells count="6">
    <mergeCell ref="D19:K19"/>
    <mergeCell ref="A5:C5"/>
    <mergeCell ref="A12:C12"/>
    <mergeCell ref="D5:K5"/>
    <mergeCell ref="D12:K12"/>
    <mergeCell ref="A19:C19"/>
  </mergeCells>
  <printOptions/>
  <pageMargins left="0.33" right="0.75" top="0.43" bottom="0.29" header="0.28" footer="0.17"/>
  <pageSetup fitToHeight="1" fitToWidth="1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60" workbookViewId="0" topLeftCell="A1">
      <selection activeCell="A14" sqref="A14:C15"/>
    </sheetView>
  </sheetViews>
  <sheetFormatPr defaultColWidth="11.421875" defaultRowHeight="12.75"/>
  <cols>
    <col min="1" max="1" width="15.28125" style="0" customWidth="1"/>
    <col min="4" max="4" width="7.421875" style="0" customWidth="1"/>
    <col min="5" max="5" width="12.8515625" style="0" customWidth="1"/>
    <col min="6" max="6" width="13.140625" style="0" customWidth="1"/>
    <col min="8" max="8" width="6.28125" style="0" customWidth="1"/>
    <col min="9" max="9" width="8.140625" style="0" customWidth="1"/>
  </cols>
  <sheetData>
    <row r="1" spans="1:11" ht="19.5" customHeight="1">
      <c r="A1" s="1" t="s">
        <v>4</v>
      </c>
      <c r="B1" s="1"/>
      <c r="C1" s="1"/>
      <c r="D1" s="1"/>
      <c r="E1" s="1"/>
      <c r="F1" s="132" t="s">
        <v>142</v>
      </c>
      <c r="G1" s="132"/>
      <c r="H1" s="132"/>
      <c r="I1" s="133"/>
      <c r="J1" s="133"/>
      <c r="K1" s="173" t="s">
        <v>40</v>
      </c>
    </row>
    <row r="2" spans="1:11" ht="19.5" customHeight="1">
      <c r="A2" s="1"/>
      <c r="B2" s="1"/>
      <c r="C2" s="1"/>
      <c r="D2" s="1"/>
      <c r="E2" s="1"/>
      <c r="F2" s="1" t="s">
        <v>114</v>
      </c>
      <c r="K2" s="164">
        <v>39917</v>
      </c>
    </row>
    <row r="3" spans="1:11" ht="19.5" customHeight="1">
      <c r="A3" s="1"/>
      <c r="B3" s="1"/>
      <c r="C3" s="1"/>
      <c r="D3" s="1"/>
      <c r="E3" s="1"/>
      <c r="F3" s="52" t="s">
        <v>115</v>
      </c>
      <c r="H3" s="48" t="s">
        <v>116</v>
      </c>
      <c r="I3" t="s">
        <v>117</v>
      </c>
      <c r="J3" s="48"/>
      <c r="K3" s="165">
        <f>+K2+(365*2)-1</f>
        <v>40646</v>
      </c>
    </row>
    <row r="4" spans="1:11" ht="19.5" customHeight="1">
      <c r="A4" s="1"/>
      <c r="B4" s="1"/>
      <c r="C4" s="1"/>
      <c r="D4" s="1"/>
      <c r="E4" s="1"/>
      <c r="F4" t="s">
        <v>44</v>
      </c>
      <c r="K4" s="1">
        <v>74133</v>
      </c>
    </row>
    <row r="5" spans="1:5" ht="19.5" customHeight="1">
      <c r="A5" s="1"/>
      <c r="B5" s="1"/>
      <c r="C5" s="1"/>
      <c r="D5" s="1"/>
      <c r="E5" s="1"/>
    </row>
    <row r="6" spans="1:7" ht="19.5" customHeight="1">
      <c r="A6" s="1"/>
      <c r="B6" s="1"/>
      <c r="C6" s="1"/>
      <c r="D6" s="1"/>
      <c r="E6" s="1"/>
      <c r="G6" s="1"/>
    </row>
    <row r="7" spans="1:6" ht="19.5" customHeight="1">
      <c r="A7" s="1"/>
      <c r="B7" s="1"/>
      <c r="C7" s="1"/>
      <c r="D7" s="1"/>
      <c r="E7" s="1"/>
      <c r="F7" s="1"/>
    </row>
    <row r="8" spans="1:11" ht="19.5" customHeight="1">
      <c r="A8" s="234" t="s">
        <v>57</v>
      </c>
      <c r="B8" s="235"/>
      <c r="C8" s="236"/>
      <c r="D8" s="208" t="s">
        <v>58</v>
      </c>
      <c r="E8" s="209"/>
      <c r="F8" s="209"/>
      <c r="G8" s="209"/>
      <c r="H8" s="209"/>
      <c r="I8" s="209"/>
      <c r="J8" s="209"/>
      <c r="K8" s="210"/>
    </row>
    <row r="9" spans="1:11" ht="19.5" customHeight="1">
      <c r="A9" s="153" t="s">
        <v>119</v>
      </c>
      <c r="B9" s="60" t="s">
        <v>18</v>
      </c>
      <c r="C9" s="62" t="s">
        <v>17</v>
      </c>
      <c r="D9" s="198" t="s">
        <v>32</v>
      </c>
      <c r="E9" s="63" t="s">
        <v>5</v>
      </c>
      <c r="F9" s="60" t="s">
        <v>33</v>
      </c>
      <c r="G9" s="62" t="s">
        <v>34</v>
      </c>
      <c r="H9" s="63" t="s">
        <v>32</v>
      </c>
      <c r="I9" s="63" t="s">
        <v>5</v>
      </c>
      <c r="J9" s="60" t="s">
        <v>35</v>
      </c>
      <c r="K9" s="62" t="s">
        <v>20</v>
      </c>
    </row>
    <row r="10" spans="1:11" ht="19.5" customHeight="1">
      <c r="A10" s="56" t="s">
        <v>19</v>
      </c>
      <c r="B10" s="48">
        <v>0</v>
      </c>
      <c r="C10" s="56">
        <v>0</v>
      </c>
      <c r="D10" s="237" t="s">
        <v>0</v>
      </c>
      <c r="E10" s="68" t="s">
        <v>127</v>
      </c>
      <c r="F10" s="73">
        <v>43988.74</v>
      </c>
      <c r="G10" s="67">
        <v>35671.84</v>
      </c>
      <c r="H10" s="68">
        <v>744</v>
      </c>
      <c r="I10" s="68">
        <v>74428</v>
      </c>
      <c r="J10" s="73">
        <f>+F10+F11</f>
        <v>54619.39</v>
      </c>
      <c r="K10" s="67">
        <f>+G10+G11</f>
        <v>46300.17999999999</v>
      </c>
    </row>
    <row r="11" spans="1:11" ht="19.5" customHeight="1">
      <c r="A11" s="56"/>
      <c r="B11" s="48"/>
      <c r="C11" s="56"/>
      <c r="D11" s="237" t="s">
        <v>18</v>
      </c>
      <c r="E11" s="68" t="s">
        <v>127</v>
      </c>
      <c r="F11" s="73">
        <v>10630.65</v>
      </c>
      <c r="G11" s="67">
        <v>10628.34</v>
      </c>
      <c r="H11" s="68"/>
      <c r="I11" s="68"/>
      <c r="J11" s="73"/>
      <c r="K11" s="67"/>
    </row>
    <row r="12" spans="1:11" ht="19.5" customHeight="1">
      <c r="A12" s="128" t="s">
        <v>20</v>
      </c>
      <c r="B12" s="48">
        <f>+K14</f>
        <v>60176.49999999999</v>
      </c>
      <c r="C12" s="56"/>
      <c r="D12" s="5" t="s">
        <v>1</v>
      </c>
      <c r="E12" s="68" t="s">
        <v>127</v>
      </c>
      <c r="F12" s="48">
        <v>3005.11</v>
      </c>
      <c r="G12" s="67">
        <v>3005.11</v>
      </c>
      <c r="H12" s="69" t="s">
        <v>1</v>
      </c>
      <c r="I12" s="68">
        <v>74428</v>
      </c>
      <c r="J12" s="48">
        <v>20541.05</v>
      </c>
      <c r="K12" s="67">
        <f>+G12</f>
        <v>3005.11</v>
      </c>
    </row>
    <row r="13" spans="1:11" ht="19.5" customHeight="1">
      <c r="A13" s="161" t="s">
        <v>52</v>
      </c>
      <c r="B13" s="50"/>
      <c r="C13" s="57">
        <v>59306</v>
      </c>
      <c r="D13" s="136" t="s">
        <v>2</v>
      </c>
      <c r="E13" s="71" t="s">
        <v>39</v>
      </c>
      <c r="F13" s="50">
        <v>16508.5</v>
      </c>
      <c r="G13" s="72">
        <v>10871.21</v>
      </c>
      <c r="H13" s="71" t="s">
        <v>37</v>
      </c>
      <c r="I13" s="74">
        <v>1312</v>
      </c>
      <c r="J13" s="50">
        <v>29628.5</v>
      </c>
      <c r="K13" s="72">
        <f>+G13</f>
        <v>10871.21</v>
      </c>
    </row>
    <row r="14" spans="1:11" ht="19.5" customHeight="1">
      <c r="A14" s="53" t="s">
        <v>30</v>
      </c>
      <c r="B14" s="120">
        <f>SUM(B11:B13)</f>
        <v>60176.49999999999</v>
      </c>
      <c r="C14" s="120">
        <f>SUM(C11:C13)</f>
        <v>59306</v>
      </c>
      <c r="D14" s="136"/>
      <c r="E14" s="71"/>
      <c r="F14" s="50">
        <f>SUM(F10:F13)</f>
        <v>74133</v>
      </c>
      <c r="G14" s="72">
        <f>SUM(G10:G13)</f>
        <v>60176.49999999999</v>
      </c>
      <c r="H14" s="71"/>
      <c r="I14" s="71"/>
      <c r="J14" s="50">
        <f>SUM(J10:J13)</f>
        <v>104788.94</v>
      </c>
      <c r="K14" s="72">
        <f>SUM(K10:K13)</f>
        <v>60176.49999999999</v>
      </c>
    </row>
    <row r="15" spans="1:3" ht="12.75">
      <c r="A15" s="53" t="str">
        <f>IF(C14&gt;B14,"à reporter","à recouvrer")</f>
        <v>à recouvrer</v>
      </c>
      <c r="B15" s="167">
        <f>IF(B14&gt;C14,B14-C14,"  ")</f>
        <v>870.4999999999927</v>
      </c>
      <c r="C15" s="232" t="str">
        <f>IF(C14&gt;B14,C14-B14,"  ")</f>
        <v>  </v>
      </c>
    </row>
    <row r="17" spans="4:6" ht="12.75">
      <c r="D17" s="52"/>
      <c r="E17" s="52"/>
      <c r="F17" s="52"/>
    </row>
    <row r="18" ht="12.75">
      <c r="A18" s="228" t="s">
        <v>175</v>
      </c>
    </row>
    <row r="19" spans="1:9" ht="19.5" customHeight="1">
      <c r="A19" s="168" t="s">
        <v>140</v>
      </c>
      <c r="B19" s="169" t="s">
        <v>136</v>
      </c>
      <c r="C19" s="170">
        <f>+C13</f>
        <v>59306</v>
      </c>
      <c r="D19" s="171" t="s">
        <v>164</v>
      </c>
      <c r="E19" s="79">
        <f>-G14</f>
        <v>-60176.49999999999</v>
      </c>
      <c r="F19" s="171" t="s">
        <v>134</v>
      </c>
      <c r="G19" s="80">
        <f>+C19+E19</f>
        <v>-870.4999999999927</v>
      </c>
      <c r="H19" s="48"/>
      <c r="I19" s="48"/>
    </row>
    <row r="20" spans="1:7" ht="19.5" customHeight="1">
      <c r="A20" s="141" t="s">
        <v>137</v>
      </c>
      <c r="B20" s="177" t="s">
        <v>138</v>
      </c>
      <c r="C20" s="50">
        <f>+K4</f>
        <v>74133</v>
      </c>
      <c r="D20" s="178" t="s">
        <v>176</v>
      </c>
      <c r="E20" s="50">
        <f>+E19</f>
        <v>-60176.49999999999</v>
      </c>
      <c r="F20" s="178" t="s">
        <v>139</v>
      </c>
      <c r="G20" s="51">
        <f>+C20+E20</f>
        <v>13956.500000000007</v>
      </c>
    </row>
  </sheetData>
  <mergeCells count="2">
    <mergeCell ref="A8:C8"/>
    <mergeCell ref="D8:K8"/>
  </mergeCells>
  <printOptions/>
  <pageMargins left="0.56" right="0.75" top="1" bottom="1" header="0.4921259845" footer="0.492125984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="60" workbookViewId="0" topLeftCell="A1">
      <selection activeCell="K2" sqref="K2"/>
    </sheetView>
  </sheetViews>
  <sheetFormatPr defaultColWidth="11.421875" defaultRowHeight="12.75"/>
  <cols>
    <col min="1" max="1" width="19.00390625" style="0" customWidth="1"/>
    <col min="4" max="4" width="8.421875" style="0" customWidth="1"/>
    <col min="5" max="5" width="7.57421875" style="0" customWidth="1"/>
    <col min="6" max="6" width="12.57421875" style="0" customWidth="1"/>
    <col min="8" max="8" width="8.7109375" style="0" customWidth="1"/>
    <col min="9" max="9" width="6.8515625" style="0" customWidth="1"/>
    <col min="11" max="11" width="11.8515625" style="0" bestFit="1" customWidth="1"/>
  </cols>
  <sheetData>
    <row r="1" spans="1:11" ht="19.5" customHeight="1">
      <c r="A1" s="1" t="s">
        <v>4</v>
      </c>
      <c r="B1" s="1"/>
      <c r="C1" s="1"/>
      <c r="D1" s="1"/>
      <c r="E1" s="1"/>
      <c r="F1" s="132" t="s">
        <v>120</v>
      </c>
      <c r="G1" s="132"/>
      <c r="H1" s="132"/>
      <c r="I1" s="133"/>
      <c r="J1" s="133"/>
      <c r="K1" s="174" t="s">
        <v>182</v>
      </c>
    </row>
    <row r="2" spans="1:11" ht="19.5" customHeight="1">
      <c r="A2" s="1"/>
      <c r="B2" s="1"/>
      <c r="C2" s="1"/>
      <c r="D2" s="1"/>
      <c r="E2" s="1"/>
      <c r="F2" s="1" t="s">
        <v>121</v>
      </c>
      <c r="K2" s="164">
        <v>40055</v>
      </c>
    </row>
    <row r="3" spans="1:11" ht="19.5" customHeight="1">
      <c r="A3" s="1"/>
      <c r="B3" s="1"/>
      <c r="C3" s="1"/>
      <c r="D3" s="1"/>
      <c r="E3" s="1"/>
      <c r="F3" s="52" t="s">
        <v>115</v>
      </c>
      <c r="H3" s="48" t="s">
        <v>122</v>
      </c>
      <c r="I3" t="s">
        <v>117</v>
      </c>
      <c r="J3" s="48"/>
      <c r="K3" s="165">
        <f>+K2+(365*3)-1</f>
        <v>41149</v>
      </c>
    </row>
    <row r="4" spans="1:11" ht="19.5" customHeight="1">
      <c r="A4" s="1"/>
      <c r="B4" s="1"/>
      <c r="C4" s="1"/>
      <c r="D4" s="1"/>
      <c r="E4" s="1"/>
      <c r="F4" t="s">
        <v>44</v>
      </c>
      <c r="K4" s="1">
        <v>74330</v>
      </c>
    </row>
    <row r="5" spans="1:11" ht="19.5" customHeight="1">
      <c r="A5" s="1"/>
      <c r="B5" s="1"/>
      <c r="C5" s="1"/>
      <c r="D5" s="1"/>
      <c r="E5" s="1"/>
      <c r="G5" s="1"/>
      <c r="K5" s="1"/>
    </row>
    <row r="6" spans="1:11" ht="19.5" customHeight="1">
      <c r="A6" s="234" t="s">
        <v>128</v>
      </c>
      <c r="B6" s="235"/>
      <c r="C6" s="236"/>
      <c r="D6" s="208" t="s">
        <v>146</v>
      </c>
      <c r="E6" s="209"/>
      <c r="F6" s="209"/>
      <c r="G6" s="209"/>
      <c r="H6" s="209"/>
      <c r="I6" s="209"/>
      <c r="J6" s="209"/>
      <c r="K6" s="210"/>
    </row>
    <row r="7" spans="1:11" ht="19.5" customHeight="1">
      <c r="A7" s="153" t="s">
        <v>181</v>
      </c>
      <c r="B7" s="60" t="s">
        <v>18</v>
      </c>
      <c r="C7" s="62" t="s">
        <v>17</v>
      </c>
      <c r="D7" s="198" t="s">
        <v>32</v>
      </c>
      <c r="E7" s="63" t="s">
        <v>5</v>
      </c>
      <c r="F7" s="60" t="s">
        <v>33</v>
      </c>
      <c r="G7" s="62" t="s">
        <v>34</v>
      </c>
      <c r="H7" s="63" t="s">
        <v>32</v>
      </c>
      <c r="I7" s="63" t="s">
        <v>5</v>
      </c>
      <c r="J7" s="60" t="s">
        <v>35</v>
      </c>
      <c r="K7" s="62" t="s">
        <v>20</v>
      </c>
    </row>
    <row r="8" spans="1:11" ht="19.5" customHeight="1">
      <c r="A8" s="62"/>
      <c r="B8" s="60" t="s">
        <v>18</v>
      </c>
      <c r="C8" s="62" t="s">
        <v>17</v>
      </c>
      <c r="D8" s="60" t="s">
        <v>32</v>
      </c>
      <c r="E8" s="63" t="s">
        <v>5</v>
      </c>
      <c r="F8" s="77" t="s">
        <v>33</v>
      </c>
      <c r="G8" s="64" t="s">
        <v>34</v>
      </c>
      <c r="H8" s="65" t="s">
        <v>32</v>
      </c>
      <c r="I8" s="65" t="s">
        <v>5</v>
      </c>
      <c r="J8" s="77" t="s">
        <v>35</v>
      </c>
      <c r="K8" s="64" t="s">
        <v>20</v>
      </c>
    </row>
    <row r="9" spans="1:11" ht="19.5" customHeight="1">
      <c r="A9" s="56" t="s">
        <v>19</v>
      </c>
      <c r="B9" s="48">
        <v>0</v>
      </c>
      <c r="C9" s="56">
        <v>0</v>
      </c>
      <c r="D9" s="66" t="s">
        <v>0</v>
      </c>
      <c r="E9" s="68" t="s">
        <v>38</v>
      </c>
      <c r="F9" s="67"/>
      <c r="G9" s="67"/>
      <c r="H9" s="68">
        <v>744</v>
      </c>
      <c r="I9" s="68">
        <v>74428</v>
      </c>
      <c r="J9" s="67"/>
      <c r="K9" s="67">
        <f>+G9</f>
        <v>0</v>
      </c>
    </row>
    <row r="10" spans="1:11" ht="19.5" customHeight="1">
      <c r="A10" s="128" t="s">
        <v>20</v>
      </c>
      <c r="B10" s="48">
        <f>+K12</f>
        <v>0</v>
      </c>
      <c r="C10" s="56"/>
      <c r="D10" s="48" t="s">
        <v>1</v>
      </c>
      <c r="E10" s="69" t="s">
        <v>38</v>
      </c>
      <c r="F10" s="56"/>
      <c r="G10" s="67"/>
      <c r="H10" s="69" t="s">
        <v>1</v>
      </c>
      <c r="I10" s="68">
        <v>74428</v>
      </c>
      <c r="J10" s="56"/>
      <c r="K10" s="67"/>
    </row>
    <row r="11" spans="1:11" ht="19.5" customHeight="1">
      <c r="A11" s="161" t="s">
        <v>41</v>
      </c>
      <c r="B11" s="50"/>
      <c r="C11" s="57"/>
      <c r="D11" s="70" t="s">
        <v>2</v>
      </c>
      <c r="E11" s="71" t="s">
        <v>39</v>
      </c>
      <c r="F11" s="57"/>
      <c r="G11" s="72"/>
      <c r="H11" s="71" t="s">
        <v>37</v>
      </c>
      <c r="I11" s="74">
        <v>1312</v>
      </c>
      <c r="J11" s="57"/>
      <c r="K11" s="72">
        <f>+J11</f>
        <v>0</v>
      </c>
    </row>
    <row r="12" spans="1:11" ht="19.5" customHeight="1">
      <c r="A12" s="53" t="s">
        <v>30</v>
      </c>
      <c r="B12" s="120">
        <f>SUM(B9:B11)</f>
        <v>0</v>
      </c>
      <c r="C12" s="120">
        <f>SUM(C9:C11)</f>
        <v>0</v>
      </c>
      <c r="D12" s="140" t="s">
        <v>30</v>
      </c>
      <c r="E12" s="119"/>
      <c r="F12" s="116">
        <f>SUM(F9:F11)</f>
        <v>0</v>
      </c>
      <c r="G12" s="72">
        <f>SUM(G9:G11)</f>
        <v>0</v>
      </c>
      <c r="H12" s="118" t="s">
        <v>30</v>
      </c>
      <c r="I12" s="119"/>
      <c r="J12" s="116">
        <f>SUM(J9:J11)</f>
        <v>0</v>
      </c>
      <c r="K12" s="72">
        <f>SUM(K9:K11)</f>
        <v>0</v>
      </c>
    </row>
    <row r="13" spans="1:3" ht="19.5" customHeight="1">
      <c r="A13" s="53" t="str">
        <f>IF(C12&gt;B12,"à reporter","à recouvrer")</f>
        <v>à recouvrer</v>
      </c>
      <c r="B13" s="167" t="str">
        <f>IF(B12&gt;C12,B12-C12,"  ")</f>
        <v>  </v>
      </c>
      <c r="C13" s="232" t="str">
        <f>IF(C12&gt;B12,C12-B12,"  ")</f>
        <v>  </v>
      </c>
    </row>
    <row r="14" ht="35.25" customHeight="1">
      <c r="A14" s="228" t="s">
        <v>175</v>
      </c>
    </row>
    <row r="15" spans="1:9" ht="19.5" customHeight="1">
      <c r="A15" s="168" t="s">
        <v>140</v>
      </c>
      <c r="B15" s="169" t="s">
        <v>136</v>
      </c>
      <c r="C15" s="170">
        <f>+C10</f>
        <v>0</v>
      </c>
      <c r="D15" s="171" t="s">
        <v>164</v>
      </c>
      <c r="E15" s="79">
        <f>-G11</f>
        <v>0</v>
      </c>
      <c r="F15" s="171" t="s">
        <v>134</v>
      </c>
      <c r="G15" s="80">
        <f>+C15+E15</f>
        <v>0</v>
      </c>
      <c r="H15" s="48"/>
      <c r="I15" s="48"/>
    </row>
    <row r="16" spans="1:7" ht="19.5" customHeight="1">
      <c r="A16" s="141" t="s">
        <v>137</v>
      </c>
      <c r="B16" s="177" t="s">
        <v>138</v>
      </c>
      <c r="C16" s="50">
        <f>+K4</f>
        <v>74330</v>
      </c>
      <c r="D16" s="178" t="s">
        <v>176</v>
      </c>
      <c r="E16" s="50">
        <f>+E15</f>
        <v>0</v>
      </c>
      <c r="F16" s="178" t="s">
        <v>139</v>
      </c>
      <c r="G16" s="51">
        <f>+C16+E16</f>
        <v>74330</v>
      </c>
    </row>
  </sheetData>
  <mergeCells count="2">
    <mergeCell ref="A6:C6"/>
    <mergeCell ref="D6:K6"/>
  </mergeCells>
  <printOptions/>
  <pageMargins left="0.48" right="0.75" top="1" bottom="1" header="0.4921259845" footer="0.492125984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60" workbookViewId="0" topLeftCell="A1">
      <selection activeCell="A20" sqref="A20:IV23"/>
    </sheetView>
  </sheetViews>
  <sheetFormatPr defaultColWidth="11.421875" defaultRowHeight="12.75"/>
  <cols>
    <col min="1" max="1" width="13.00390625" style="0" customWidth="1"/>
    <col min="2" max="3" width="11.57421875" style="0" bestFit="1" customWidth="1"/>
    <col min="4" max="4" width="13.8515625" style="0" customWidth="1"/>
    <col min="5" max="5" width="13.8515625" style="1" customWidth="1"/>
    <col min="6" max="6" width="11.7109375" style="1" bestFit="1" customWidth="1"/>
    <col min="7" max="8" width="14.00390625" style="1" customWidth="1"/>
    <col min="9" max="9" width="12.00390625" style="1" bestFit="1" customWidth="1"/>
    <col min="11" max="11" width="12.00390625" style="0" bestFit="1" customWidth="1"/>
  </cols>
  <sheetData>
    <row r="1" spans="1:11" ht="19.5" customHeight="1">
      <c r="A1" s="1" t="s">
        <v>4</v>
      </c>
      <c r="B1" s="1"/>
      <c r="G1" s="19" t="s">
        <v>141</v>
      </c>
      <c r="K1" s="173" t="s">
        <v>27</v>
      </c>
    </row>
    <row r="2" spans="1:11" ht="19.5" customHeight="1">
      <c r="A2" s="1"/>
      <c r="B2" s="1"/>
      <c r="C2" s="1"/>
      <c r="E2" s="19"/>
      <c r="F2" s="19"/>
      <c r="G2" s="19" t="s">
        <v>112</v>
      </c>
      <c r="H2" s="19"/>
      <c r="K2" s="164">
        <v>39408</v>
      </c>
    </row>
    <row r="3" spans="1:11" ht="19.5" customHeight="1">
      <c r="A3" s="46"/>
      <c r="B3" s="1"/>
      <c r="C3" s="1"/>
      <c r="G3" s="1" t="s">
        <v>113</v>
      </c>
      <c r="K3" s="1"/>
    </row>
    <row r="4" spans="1:11" ht="19.5" customHeight="1">
      <c r="A4" s="46"/>
      <c r="B4" s="1"/>
      <c r="C4" s="1"/>
      <c r="E4"/>
      <c r="F4"/>
      <c r="G4" t="s">
        <v>44</v>
      </c>
      <c r="H4"/>
      <c r="K4" s="1">
        <v>71000</v>
      </c>
    </row>
    <row r="5" spans="1:9" ht="19.5" customHeight="1">
      <c r="A5" s="46"/>
      <c r="B5" s="1"/>
      <c r="C5" s="1"/>
      <c r="D5" s="21"/>
      <c r="E5" s="21"/>
      <c r="F5" s="21"/>
      <c r="I5" s="21"/>
    </row>
    <row r="6" spans="1:11" ht="19.5" customHeight="1">
      <c r="A6" s="208" t="s">
        <v>56</v>
      </c>
      <c r="B6" s="209"/>
      <c r="C6" s="210"/>
      <c r="D6" s="208" t="s">
        <v>55</v>
      </c>
      <c r="E6" s="209"/>
      <c r="F6" s="209"/>
      <c r="G6" s="209"/>
      <c r="H6" s="209"/>
      <c r="I6" s="209"/>
      <c r="J6" s="209"/>
      <c r="K6" s="210"/>
    </row>
    <row r="7" spans="1:11" ht="19.5" customHeight="1">
      <c r="A7" s="58" t="s">
        <v>31</v>
      </c>
      <c r="B7" s="60" t="s">
        <v>18</v>
      </c>
      <c r="C7" s="62" t="s">
        <v>17</v>
      </c>
      <c r="D7" s="60" t="s">
        <v>32</v>
      </c>
      <c r="E7" s="63" t="s">
        <v>5</v>
      </c>
      <c r="F7" s="77" t="s">
        <v>33</v>
      </c>
      <c r="G7" s="64" t="s">
        <v>34</v>
      </c>
      <c r="H7" s="65" t="s">
        <v>32</v>
      </c>
      <c r="I7" s="65" t="s">
        <v>5</v>
      </c>
      <c r="J7" s="77" t="s">
        <v>35</v>
      </c>
      <c r="K7" s="64" t="s">
        <v>20</v>
      </c>
    </row>
    <row r="8" spans="1:11" ht="19.5" customHeight="1">
      <c r="A8" s="56" t="s">
        <v>19</v>
      </c>
      <c r="B8" s="48">
        <v>0</v>
      </c>
      <c r="C8" s="56">
        <v>0</v>
      </c>
      <c r="D8" s="66" t="s">
        <v>17</v>
      </c>
      <c r="E8" s="68" t="s">
        <v>38</v>
      </c>
      <c r="F8" s="67">
        <f>+G8</f>
        <v>15478.7</v>
      </c>
      <c r="G8" s="99">
        <v>15478.7</v>
      </c>
      <c r="H8" s="68">
        <v>744</v>
      </c>
      <c r="I8" s="68">
        <v>74428</v>
      </c>
      <c r="J8" s="67">
        <f>+G8</f>
        <v>15478.7</v>
      </c>
      <c r="K8" s="67">
        <f>+G8</f>
        <v>15478.7</v>
      </c>
    </row>
    <row r="9" spans="1:11" ht="19.5" customHeight="1">
      <c r="A9" s="128" t="s">
        <v>20</v>
      </c>
      <c r="B9" s="48">
        <f>+K11</f>
        <v>16222.59</v>
      </c>
      <c r="C9" s="56"/>
      <c r="D9" s="48" t="s">
        <v>1</v>
      </c>
      <c r="E9" s="69" t="s">
        <v>38</v>
      </c>
      <c r="F9" s="56">
        <f>+G9</f>
        <v>743.89</v>
      </c>
      <c r="G9" s="49">
        <v>743.89</v>
      </c>
      <c r="H9" s="69" t="s">
        <v>1</v>
      </c>
      <c r="I9" s="68">
        <v>74428</v>
      </c>
      <c r="J9" s="56">
        <f>+G9</f>
        <v>743.89</v>
      </c>
      <c r="K9" s="67">
        <f>+G9</f>
        <v>743.89</v>
      </c>
    </row>
    <row r="10" spans="1:11" ht="19.5" customHeight="1">
      <c r="A10" s="161" t="s">
        <v>41</v>
      </c>
      <c r="B10" s="50"/>
      <c r="C10" s="57">
        <v>35500</v>
      </c>
      <c r="D10" s="70"/>
      <c r="E10" s="71"/>
      <c r="F10" s="57"/>
      <c r="G10" s="72"/>
      <c r="H10" s="71"/>
      <c r="I10" s="74"/>
      <c r="J10" s="57"/>
      <c r="K10" s="72"/>
    </row>
    <row r="11" spans="1:11" ht="19.5" customHeight="1">
      <c r="A11" s="53" t="s">
        <v>30</v>
      </c>
      <c r="B11" s="120">
        <f>SUM(B8:B10)</f>
        <v>16222.59</v>
      </c>
      <c r="C11" s="120">
        <f>SUM(C8:C10)</f>
        <v>35500</v>
      </c>
      <c r="D11" s="140" t="s">
        <v>30</v>
      </c>
      <c r="E11" s="119"/>
      <c r="F11" s="116">
        <f>SUM(F8:F10)</f>
        <v>16222.59</v>
      </c>
      <c r="G11" s="72">
        <f>SUM(G8:G10)</f>
        <v>16222.59</v>
      </c>
      <c r="H11" s="118" t="s">
        <v>30</v>
      </c>
      <c r="I11" s="119"/>
      <c r="J11" s="116">
        <f>SUM(J8:J10)</f>
        <v>16222.59</v>
      </c>
      <c r="K11" s="72">
        <f>SUM(K8:K10)</f>
        <v>16222.59</v>
      </c>
    </row>
    <row r="12" spans="1:9" ht="19.5" customHeight="1">
      <c r="A12" s="53" t="str">
        <f>IF(C11&gt;B11,"à reporter","à recouvrer")</f>
        <v>à reporter</v>
      </c>
      <c r="B12" s="167" t="str">
        <f>IF(B11&gt;C11,B11-C11,"  ")</f>
        <v>  </v>
      </c>
      <c r="C12" s="232">
        <f>IF(C11&gt;B11,C11-B11,"  ")</f>
        <v>19277.41</v>
      </c>
      <c r="E12"/>
      <c r="F12"/>
      <c r="G12"/>
      <c r="H12"/>
      <c r="I12"/>
    </row>
    <row r="13" spans="1:11" ht="19.5" customHeight="1">
      <c r="A13" s="208" t="s">
        <v>57</v>
      </c>
      <c r="B13" s="209"/>
      <c r="C13" s="210"/>
      <c r="D13" s="226" t="s">
        <v>58</v>
      </c>
      <c r="E13" s="226"/>
      <c r="F13" s="226"/>
      <c r="G13" s="226"/>
      <c r="H13" s="226"/>
      <c r="I13" s="226"/>
      <c r="J13" s="226"/>
      <c r="K13" s="226"/>
    </row>
    <row r="14" spans="1:11" ht="19.5" customHeight="1">
      <c r="A14" s="58" t="s">
        <v>31</v>
      </c>
      <c r="B14" s="60" t="s">
        <v>18</v>
      </c>
      <c r="C14" s="62" t="s">
        <v>17</v>
      </c>
      <c r="D14" s="60" t="s">
        <v>32</v>
      </c>
      <c r="E14" s="63" t="s">
        <v>5</v>
      </c>
      <c r="F14" s="77" t="s">
        <v>33</v>
      </c>
      <c r="G14" s="64" t="s">
        <v>34</v>
      </c>
      <c r="H14" s="65" t="s">
        <v>32</v>
      </c>
      <c r="I14" s="65" t="s">
        <v>5</v>
      </c>
      <c r="J14" s="77" t="s">
        <v>35</v>
      </c>
      <c r="K14" s="64" t="s">
        <v>20</v>
      </c>
    </row>
    <row r="15" spans="1:11" ht="19.5" customHeight="1">
      <c r="A15" s="56" t="s">
        <v>19</v>
      </c>
      <c r="B15" s="48" t="str">
        <f>+B12</f>
        <v>  </v>
      </c>
      <c r="C15" s="56">
        <f>+C12</f>
        <v>19277.41</v>
      </c>
      <c r="D15" s="66" t="s">
        <v>17</v>
      </c>
      <c r="E15" s="68" t="s">
        <v>38</v>
      </c>
      <c r="F15" s="67">
        <f>+G15</f>
        <v>48758.41</v>
      </c>
      <c r="G15" s="49">
        <v>48758.41</v>
      </c>
      <c r="H15" s="68">
        <v>744</v>
      </c>
      <c r="I15" s="68">
        <v>74428</v>
      </c>
      <c r="J15" s="67">
        <f>+F15</f>
        <v>48758.41</v>
      </c>
      <c r="K15" s="67">
        <f>+G15</f>
        <v>48758.41</v>
      </c>
    </row>
    <row r="16" spans="1:11" ht="19.5" customHeight="1">
      <c r="A16" s="128" t="s">
        <v>20</v>
      </c>
      <c r="B16" s="48">
        <f>+K18</f>
        <v>53044.41</v>
      </c>
      <c r="C16" s="56"/>
      <c r="D16" s="48" t="s">
        <v>1</v>
      </c>
      <c r="E16" s="68" t="s">
        <v>38</v>
      </c>
      <c r="F16" s="56">
        <f>+G16</f>
        <v>252</v>
      </c>
      <c r="G16" s="67">
        <v>252</v>
      </c>
      <c r="H16" s="69" t="s">
        <v>1</v>
      </c>
      <c r="I16" s="68">
        <v>74428</v>
      </c>
      <c r="J16" s="56">
        <f>+F16</f>
        <v>252</v>
      </c>
      <c r="K16" s="67">
        <f>+G16</f>
        <v>252</v>
      </c>
    </row>
    <row r="17" spans="1:11" ht="19.5" customHeight="1">
      <c r="A17" s="161" t="s">
        <v>41</v>
      </c>
      <c r="B17" s="50"/>
      <c r="C17" s="57">
        <v>33767</v>
      </c>
      <c r="D17" s="70" t="s">
        <v>2</v>
      </c>
      <c r="E17" s="71" t="s">
        <v>39</v>
      </c>
      <c r="F17" s="57">
        <f>+G17</f>
        <v>4034</v>
      </c>
      <c r="G17" s="72">
        <v>4034</v>
      </c>
      <c r="H17" s="71" t="s">
        <v>37</v>
      </c>
      <c r="I17" s="74">
        <v>1312</v>
      </c>
      <c r="J17" s="57">
        <f>+G17</f>
        <v>4034</v>
      </c>
      <c r="K17" s="72">
        <f>+G17</f>
        <v>4034</v>
      </c>
    </row>
    <row r="18" spans="1:11" ht="19.5" customHeight="1">
      <c r="A18" s="53" t="s">
        <v>30</v>
      </c>
      <c r="B18" s="120">
        <f>SUM(B15:B17)</f>
        <v>53044.41</v>
      </c>
      <c r="C18" s="120">
        <f>SUM(C15:C17)</f>
        <v>53044.41</v>
      </c>
      <c r="D18" s="140" t="s">
        <v>30</v>
      </c>
      <c r="E18" s="119"/>
      <c r="F18" s="116">
        <f>SUM(F15:F17)</f>
        <v>53044.41</v>
      </c>
      <c r="G18" s="64">
        <f>SUM(G15:G17)</f>
        <v>53044.41</v>
      </c>
      <c r="H18" s="118" t="s">
        <v>30</v>
      </c>
      <c r="I18" s="119"/>
      <c r="J18" s="116">
        <f>SUM(J15:J17)</f>
        <v>53044.41</v>
      </c>
      <c r="K18" s="64">
        <f>SUM(K15:K17)</f>
        <v>53044.41</v>
      </c>
    </row>
    <row r="19" spans="1:11" s="52" customFormat="1" ht="19.5" customHeight="1">
      <c r="A19" s="53" t="str">
        <f>IF(C18&gt;B18,"à reporter","à recouvrer")</f>
        <v>à recouvrer</v>
      </c>
      <c r="B19" s="167" t="str">
        <f>IF(B18&gt;C18,B18-C18,"  ")</f>
        <v>  </v>
      </c>
      <c r="C19" s="232" t="str">
        <f>IF(C18&gt;B18,C18-B18,"  ")</f>
        <v>  </v>
      </c>
      <c r="D19" s="28"/>
      <c r="E19" s="229"/>
      <c r="F19" s="100"/>
      <c r="G19" s="233"/>
      <c r="H19" s="229"/>
      <c r="I19" s="229"/>
      <c r="J19" s="100"/>
      <c r="K19" s="233"/>
    </row>
    <row r="20" spans="4:9" ht="12.75">
      <c r="D20" s="52"/>
      <c r="E20" s="52"/>
      <c r="F20" s="52"/>
      <c r="G20"/>
      <c r="H20"/>
      <c r="I20"/>
    </row>
    <row r="21" spans="1:9" ht="12.75">
      <c r="A21" s="228" t="s">
        <v>175</v>
      </c>
      <c r="E21"/>
      <c r="F21"/>
      <c r="G21"/>
      <c r="H21"/>
      <c r="I21"/>
    </row>
    <row r="22" spans="1:9" ht="19.5" customHeight="1">
      <c r="A22" s="168" t="s">
        <v>140</v>
      </c>
      <c r="B22" s="169" t="s">
        <v>136</v>
      </c>
      <c r="C22" s="170">
        <f>+C3+C10+C17</f>
        <v>69267</v>
      </c>
      <c r="D22" s="171" t="s">
        <v>164</v>
      </c>
      <c r="E22" s="79">
        <f>-G11-G18</f>
        <v>-69267</v>
      </c>
      <c r="F22" s="171" t="s">
        <v>134</v>
      </c>
      <c r="G22" s="80">
        <f>+C22+E22</f>
        <v>0</v>
      </c>
      <c r="H22" s="48"/>
      <c r="I22" s="48"/>
    </row>
    <row r="23" spans="1:9" ht="19.5" customHeight="1">
      <c r="A23" s="141" t="s">
        <v>137</v>
      </c>
      <c r="B23" s="177" t="s">
        <v>138</v>
      </c>
      <c r="C23" s="50">
        <f>+K4</f>
        <v>71000</v>
      </c>
      <c r="D23" s="178" t="s">
        <v>176</v>
      </c>
      <c r="E23" s="50">
        <f>+E22</f>
        <v>-69267</v>
      </c>
      <c r="F23" s="178" t="s">
        <v>139</v>
      </c>
      <c r="G23" s="51">
        <f>+C23+E23</f>
        <v>1733</v>
      </c>
      <c r="H23"/>
      <c r="I23"/>
    </row>
  </sheetData>
  <mergeCells count="4">
    <mergeCell ref="A6:C6"/>
    <mergeCell ref="D6:K6"/>
    <mergeCell ref="D13:K13"/>
    <mergeCell ref="A13:C13"/>
  </mergeCells>
  <printOptions/>
  <pageMargins left="0.56" right="0.75" top="0.66" bottom="0.6" header="0.4921259845" footer="0.4921259845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gestionnaire</cp:lastModifiedBy>
  <cp:lastPrinted>2010-03-30T07:47:47Z</cp:lastPrinted>
  <dcterms:created xsi:type="dcterms:W3CDTF">1996-10-21T11:03:58Z</dcterms:created>
  <dcterms:modified xsi:type="dcterms:W3CDTF">2010-03-30T08:03:00Z</dcterms:modified>
  <cp:category/>
  <cp:version/>
  <cp:contentType/>
  <cp:contentStatus/>
</cp:coreProperties>
</file>